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5.xml" ContentType="application/vnd.ms-excel.person+xml"/>
  <Override PartName="/xl/persons/person10.xml" ContentType="application/vnd.ms-excel.person+xml"/>
  <Override PartName="/xl/persons/person6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9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1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60fefef2fa9bfe/Documents/FROGS/AGM files/"/>
    </mc:Choice>
  </mc:AlternateContent>
  <xr:revisionPtr revIDLastSave="1" documentId="8_{A73398E7-722C-45E8-B15C-C9FF53FF1B46}" xr6:coauthVersionLast="47" xr6:coauthVersionMax="47" xr10:uidLastSave="{3D745459-3E7D-47F4-8712-8EE8C1A442E8}"/>
  <bookViews>
    <workbookView xWindow="-110" yWindow="-110" windowWidth="19420" windowHeight="10300" xr2:uid="{00000000-000D-0000-FFFF-FFFF00000000}"/>
  </bookViews>
  <sheets>
    <sheet name="2022 &amp; 3" sheetId="2" r:id="rId1"/>
    <sheet name="summary" sheetId="10" r:id="rId2"/>
    <sheet name="Turkey" sheetId="6" state="hidden" r:id="rId3"/>
    <sheet name="WBD Disco" sheetId="7" state="hidden" r:id="rId4"/>
    <sheet name="bookmark" sheetId="8" state="hidden" r:id="rId5"/>
    <sheet name="Mar Jumble" sheetId="9" state="hidden" r:id="rId6"/>
    <sheet name="Info Flyer" sheetId="5" state="hidden" r:id="rId7"/>
    <sheet name="winter fair &amp; shop" sheetId="3" state="hidden" r:id="rId8"/>
    <sheet name="online shop" sheetId="4" state="hidden" r:id="rId9"/>
  </sheets>
  <externalReferences>
    <externalReference r:id="rId10"/>
  </externalReferences>
  <definedNames>
    <definedName name="_xlnm._FilterDatabase" localSheetId="3" hidden="1">'WBD Disco'!$A$20:$AV$47</definedName>
    <definedName name="Excel_BuiltIn_Print_Area_1_1">#REF!</definedName>
    <definedName name="Excel_BuiltIn_Print_Area_1_1_1">#REF!</definedName>
    <definedName name="_xlnm.Print_Area" localSheetId="0">'2022 &amp; 3'!$A$1:$G$117</definedName>
  </definedNames>
  <calcPr calcId="191029" concurrentCalc="0"/>
</workbook>
</file>

<file path=xl/calcChain.xml><?xml version="1.0" encoding="utf-8"?>
<calcChain xmlns="http://schemas.openxmlformats.org/spreadsheetml/2006/main">
  <c r="M73" i="2" l="1"/>
  <c r="O73" i="2"/>
  <c r="C86" i="2"/>
  <c r="C44" i="2"/>
  <c r="E13" i="10"/>
  <c r="E12" i="10"/>
  <c r="E8" i="10"/>
  <c r="E10" i="10"/>
  <c r="E17" i="10"/>
  <c r="E11" i="10"/>
  <c r="E6" i="10"/>
  <c r="E9" i="10"/>
  <c r="F83" i="2"/>
  <c r="B11" i="10"/>
  <c r="B16" i="10"/>
  <c r="B7" i="10"/>
  <c r="B14" i="10"/>
  <c r="O78" i="2"/>
  <c r="C95" i="2"/>
  <c r="O79" i="2"/>
  <c r="C98" i="2"/>
  <c r="B13" i="10"/>
  <c r="F82" i="2"/>
  <c r="B20" i="10"/>
  <c r="B19" i="10"/>
  <c r="B18" i="10"/>
  <c r="D42" i="2"/>
  <c r="F81" i="2"/>
  <c r="B17" i="10"/>
  <c r="F79" i="2"/>
  <c r="F80" i="2"/>
  <c r="B12" i="10"/>
  <c r="B5" i="10"/>
  <c r="B9" i="10"/>
  <c r="B6" i="10"/>
  <c r="B8" i="10"/>
  <c r="M55" i="2"/>
  <c r="M57" i="2"/>
  <c r="M59" i="2"/>
  <c r="M62" i="2"/>
  <c r="M68" i="2"/>
  <c r="M69" i="2"/>
  <c r="M76" i="2"/>
  <c r="M88" i="2"/>
  <c r="O77" i="2"/>
  <c r="C33" i="2"/>
  <c r="E33" i="2"/>
  <c r="C26" i="2"/>
  <c r="E26" i="2"/>
  <c r="D45" i="2"/>
  <c r="C45" i="2"/>
  <c r="E45" i="2"/>
  <c r="E44" i="2"/>
  <c r="E43" i="2"/>
  <c r="C42" i="2"/>
  <c r="E42" i="2"/>
  <c r="C41" i="2"/>
  <c r="E41" i="2"/>
  <c r="C40" i="2"/>
  <c r="E40" i="2"/>
  <c r="C39" i="2"/>
  <c r="E39" i="2"/>
  <c r="C38" i="2"/>
  <c r="E38" i="2"/>
  <c r="C47" i="2"/>
  <c r="D47" i="2"/>
  <c r="C107" i="2"/>
  <c r="U53" i="2"/>
  <c r="U55" i="2"/>
  <c r="C103" i="2"/>
  <c r="E37" i="2"/>
  <c r="N72" i="2"/>
  <c r="O72" i="2"/>
  <c r="Q72" i="2"/>
  <c r="O71" i="2"/>
  <c r="O68" i="2"/>
  <c r="O69" i="2"/>
  <c r="O70" i="2"/>
  <c r="O74" i="2"/>
  <c r="O75" i="2"/>
  <c r="Q77" i="2"/>
  <c r="O58" i="2"/>
  <c r="P58" i="2"/>
  <c r="Q58" i="2"/>
  <c r="N55" i="2"/>
  <c r="O55" i="2"/>
  <c r="E35" i="2"/>
  <c r="E34" i="2"/>
  <c r="E36" i="2"/>
  <c r="E32" i="2"/>
  <c r="E31" i="2"/>
  <c r="E30" i="2"/>
  <c r="E29" i="2"/>
  <c r="E28" i="2"/>
  <c r="E27" i="2"/>
  <c r="E25" i="2"/>
  <c r="E24" i="2"/>
  <c r="W14" i="9"/>
  <c r="O14" i="9"/>
  <c r="K14" i="9"/>
  <c r="G14" i="9"/>
  <c r="C14" i="9"/>
  <c r="W12" i="9"/>
  <c r="S12" i="9"/>
  <c r="O12" i="9"/>
  <c r="K12" i="9"/>
  <c r="G12" i="9"/>
  <c r="C12" i="9"/>
  <c r="W11" i="9"/>
  <c r="S11" i="9"/>
  <c r="O11" i="9"/>
  <c r="K11" i="9"/>
  <c r="G11" i="9"/>
  <c r="C11" i="9"/>
  <c r="W10" i="9"/>
  <c r="S10" i="9"/>
  <c r="O10" i="9"/>
  <c r="K10" i="9"/>
  <c r="G10" i="9"/>
  <c r="C10" i="9"/>
  <c r="W9" i="9"/>
  <c r="S9" i="9"/>
  <c r="O9" i="9"/>
  <c r="K9" i="9"/>
  <c r="G9" i="9"/>
  <c r="C9" i="9"/>
  <c r="W8" i="9"/>
  <c r="S8" i="9"/>
  <c r="O8" i="9"/>
  <c r="K8" i="9"/>
  <c r="G8" i="9"/>
  <c r="C8" i="9"/>
  <c r="W7" i="9"/>
  <c r="S7" i="9"/>
  <c r="O7" i="9"/>
  <c r="K7" i="9"/>
  <c r="G7" i="9"/>
  <c r="C7" i="9"/>
  <c r="W6" i="9"/>
  <c r="S6" i="9"/>
  <c r="O6" i="9"/>
  <c r="K6" i="9"/>
  <c r="G6" i="9"/>
  <c r="C6" i="9"/>
  <c r="W5" i="9"/>
  <c r="S5" i="9"/>
  <c r="O5" i="9"/>
  <c r="K5" i="9"/>
  <c r="K13" i="9"/>
  <c r="K15" i="9"/>
  <c r="K17" i="9"/>
  <c r="G5" i="9"/>
  <c r="G13" i="9"/>
  <c r="G15" i="9"/>
  <c r="G17" i="9"/>
  <c r="C5" i="9"/>
  <c r="W4" i="9"/>
  <c r="S4" i="9"/>
  <c r="O4" i="9"/>
  <c r="K4" i="9"/>
  <c r="G4" i="9"/>
  <c r="C4" i="9"/>
  <c r="W3" i="9"/>
  <c r="S3" i="9"/>
  <c r="O3" i="9"/>
  <c r="K3" i="9"/>
  <c r="G3" i="9"/>
  <c r="C3" i="9"/>
  <c r="W2" i="9"/>
  <c r="W13" i="9"/>
  <c r="W15" i="9"/>
  <c r="W17" i="9"/>
  <c r="S2" i="9"/>
  <c r="S13" i="9"/>
  <c r="S15" i="9"/>
  <c r="S17" i="9"/>
  <c r="O2" i="9"/>
  <c r="O13" i="9"/>
  <c r="O15" i="9"/>
  <c r="O17" i="9"/>
  <c r="K2" i="9"/>
  <c r="G2" i="9"/>
  <c r="C2" i="9"/>
  <c r="C13" i="9"/>
  <c r="C15" i="9"/>
  <c r="C17" i="9"/>
  <c r="C19" i="9"/>
  <c r="C27" i="9"/>
  <c r="U21" i="8"/>
  <c r="U20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2" i="8"/>
  <c r="E1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C11" i="7"/>
  <c r="C10" i="7"/>
  <c r="C9" i="7"/>
  <c r="C8" i="7"/>
  <c r="C7" i="7"/>
  <c r="C6" i="7"/>
  <c r="C5" i="7"/>
  <c r="C4" i="7"/>
  <c r="C3" i="7"/>
  <c r="C2" i="7"/>
  <c r="C1" i="7"/>
  <c r="C18" i="6"/>
  <c r="C16" i="6"/>
  <c r="C14" i="6"/>
  <c r="C12" i="6"/>
  <c r="C11" i="6"/>
  <c r="C10" i="6"/>
  <c r="C9" i="6"/>
  <c r="C8" i="6"/>
  <c r="C7" i="6"/>
  <c r="C6" i="6"/>
  <c r="C5" i="6"/>
  <c r="C4" i="6"/>
  <c r="C3" i="6"/>
  <c r="C2" i="6"/>
  <c r="C1" i="6"/>
  <c r="E19" i="2"/>
  <c r="E17" i="2"/>
  <c r="E9" i="2"/>
  <c r="E3" i="2"/>
  <c r="E4" i="2"/>
  <c r="E5" i="2"/>
  <c r="E6" i="2"/>
  <c r="E7" i="2"/>
  <c r="E8" i="2"/>
  <c r="E10" i="2"/>
  <c r="E11" i="2"/>
  <c r="E12" i="2"/>
  <c r="E13" i="2"/>
  <c r="E14" i="2"/>
  <c r="E15" i="2"/>
  <c r="E16" i="2"/>
  <c r="E18" i="2"/>
  <c r="E20" i="2"/>
  <c r="E21" i="2"/>
  <c r="E22" i="2"/>
  <c r="E23" i="2"/>
  <c r="E47" i="2"/>
  <c r="B131" i="2"/>
  <c r="O56" i="2"/>
  <c r="O57" i="2"/>
  <c r="O60" i="2"/>
  <c r="O65" i="2"/>
  <c r="O66" i="2"/>
  <c r="B47" i="5"/>
  <c r="B50" i="5"/>
  <c r="B12" i="5"/>
  <c r="J9" i="5"/>
  <c r="B43" i="5"/>
  <c r="F30" i="5"/>
  <c r="I9" i="5"/>
  <c r="K9" i="5"/>
  <c r="I6" i="5"/>
  <c r="K6" i="5"/>
  <c r="I2" i="5"/>
  <c r="K2" i="5"/>
  <c r="I3" i="5"/>
  <c r="K3" i="5"/>
  <c r="I4" i="5"/>
  <c r="K4" i="5"/>
  <c r="I5" i="5"/>
  <c r="K5" i="5"/>
  <c r="I7" i="5"/>
  <c r="K7" i="5"/>
  <c r="I8" i="5"/>
  <c r="J8" i="5"/>
  <c r="K8" i="5"/>
  <c r="K10" i="5"/>
  <c r="J10" i="5"/>
  <c r="I10" i="5"/>
  <c r="O62" i="2"/>
  <c r="O61" i="2"/>
  <c r="T48" i="7"/>
  <c r="T49" i="7"/>
  <c r="C12" i="7"/>
  <c r="C18" i="7"/>
  <c r="C100" i="2"/>
  <c r="F84" i="2"/>
  <c r="B15" i="10"/>
  <c r="C106" i="2"/>
  <c r="C111" i="2"/>
  <c r="D103" i="2"/>
</calcChain>
</file>

<file path=xl/sharedStrings.xml><?xml version="1.0" encoding="utf-8"?>
<sst xmlns="http://schemas.openxmlformats.org/spreadsheetml/2006/main" count="1384" uniqueCount="519">
  <si>
    <t>Agreed</t>
  </si>
  <si>
    <t>Allocated (£)</t>
  </si>
  <si>
    <t>Spent (£)</t>
  </si>
  <si>
    <t>Kench Hill contribution</t>
  </si>
  <si>
    <t>Teacher wish-lists (£200/class)</t>
  </si>
  <si>
    <t>Mountfichet Trip</t>
  </si>
  <si>
    <t>Totals</t>
  </si>
  <si>
    <t>School Lottery</t>
  </si>
  <si>
    <t>Giving Machine</t>
  </si>
  <si>
    <t>Amazon Smile</t>
  </si>
  <si>
    <t>Total</t>
  </si>
  <si>
    <t>Summary</t>
  </si>
  <si>
    <t>Current float</t>
  </si>
  <si>
    <t>Current Balance in FROGS Bank Accounts</t>
  </si>
  <si>
    <t>Credit with school</t>
  </si>
  <si>
    <t>Balance after committed funds</t>
  </si>
  <si>
    <t>Remaining</t>
  </si>
  <si>
    <t>Charities Trust</t>
  </si>
  <si>
    <t>Benevity</t>
  </si>
  <si>
    <t>KindLink</t>
  </si>
  <si>
    <t>Year 6 leavers</t>
  </si>
  <si>
    <t>Interest</t>
  </si>
  <si>
    <t>Cake Sale (Yr 6)</t>
  </si>
  <si>
    <t>Cake Sale (Yr 5)</t>
  </si>
  <si>
    <t>Cake Sale (Yr 4)</t>
  </si>
  <si>
    <t>Cake Sale (Yr 3)</t>
  </si>
  <si>
    <t>Cake Sale (Yr 2)</t>
  </si>
  <si>
    <t>Cake Sale (Yr 1)</t>
  </si>
  <si>
    <t>Cake Sale (R/N)</t>
  </si>
  <si>
    <t>Jumble sale spends (gazebos, Sand, Posters)</t>
  </si>
  <si>
    <t>Parent Kind Insurance</t>
  </si>
  <si>
    <t>Garden Classroom payment</t>
  </si>
  <si>
    <t>Float</t>
  </si>
  <si>
    <t>OB</t>
  </si>
  <si>
    <t>Jumble Sale (oct)</t>
  </si>
  <si>
    <t>Winter fair and shop</t>
  </si>
  <si>
    <t>Lloyds matched giving</t>
  </si>
  <si>
    <t>Tesco Grant</t>
  </si>
  <si>
    <t>Library club</t>
  </si>
  <si>
    <t>Y6 Cake</t>
  </si>
  <si>
    <t>Y5 Cake</t>
  </si>
  <si>
    <t>Winter fair</t>
  </si>
  <si>
    <t>Billy Clothes</t>
  </si>
  <si>
    <t>Fire kits</t>
  </si>
  <si>
    <t>Y4 cake</t>
  </si>
  <si>
    <t>Costs for xmas shop and fair</t>
  </si>
  <si>
    <t>Squarespace renewal</t>
  </si>
  <si>
    <t>Art Club</t>
  </si>
  <si>
    <t>Y3 Cake</t>
  </si>
  <si>
    <t>Storyteller (WBD)</t>
  </si>
  <si>
    <t>Garden classroom</t>
  </si>
  <si>
    <t>Play equipment</t>
  </si>
  <si>
    <t>Scrap art</t>
  </si>
  <si>
    <t>Mr Bubbles</t>
  </si>
  <si>
    <t>Debate Mate shortfall</t>
  </si>
  <si>
    <t>Speaker parts</t>
  </si>
  <si>
    <t>(Current)</t>
  </si>
  <si>
    <t>(Savings)</t>
  </si>
  <si>
    <t>Y2 Cake</t>
  </si>
  <si>
    <t>Y1 Cake</t>
  </si>
  <si>
    <t>Rainbow cake</t>
  </si>
  <si>
    <t>For year 6 books project</t>
  </si>
  <si>
    <t>Nursery and reception</t>
  </si>
  <si>
    <t>Garden misc</t>
  </si>
  <si>
    <t>Jumble sale (jun)</t>
  </si>
  <si>
    <t>Strawberries for jubilee</t>
  </si>
  <si>
    <t>R Cake</t>
  </si>
  <si>
    <t>Hardship fund</t>
  </si>
  <si>
    <t>Charities Aid Foundation (CAF)</t>
  </si>
  <si>
    <t>Jumble (Oct)</t>
  </si>
  <si>
    <t>Cash</t>
  </si>
  <si>
    <t>Card</t>
  </si>
  <si>
    <t>Cricket nets sale</t>
  </si>
  <si>
    <t>Summer fair</t>
  </si>
  <si>
    <t>Summer Fair</t>
  </si>
  <si>
    <t>Extra patties for bbq (summer fair)</t>
  </si>
  <si>
    <t>Summer Fair - Bouncy castle</t>
  </si>
  <si>
    <t>Summer fair - cash to families</t>
  </si>
  <si>
    <t>Garden - Julie</t>
  </si>
  <si>
    <t>Spent</t>
  </si>
  <si>
    <t>Raised</t>
  </si>
  <si>
    <t>Employer matched giving</t>
  </si>
  <si>
    <t>Other Passive income (eg School Lottery)</t>
  </si>
  <si>
    <t>Cake Sales</t>
  </si>
  <si>
    <t>Jumble Sales</t>
  </si>
  <si>
    <t>Enrichment Clubs</t>
  </si>
  <si>
    <t>Winter Fair &amp; Shop</t>
  </si>
  <si>
    <t>Gross</t>
  </si>
  <si>
    <t>Spend</t>
  </si>
  <si>
    <t>Net</t>
  </si>
  <si>
    <t>Paid in Sep</t>
  </si>
  <si>
    <t>Kindlink Donations</t>
  </si>
  <si>
    <t>Summer Fair - Costs</t>
  </si>
  <si>
    <t>Bags printing</t>
  </si>
  <si>
    <t>Lea</t>
  </si>
  <si>
    <t>Veronika Basic T-Shirts</t>
  </si>
  <si>
    <t>Ian Millward (christmas trees)</t>
  </si>
  <si>
    <t>Flower &amp; Press (wreaths)</t>
  </si>
  <si>
    <t>Veronika (custon t-shirts)</t>
  </si>
  <si>
    <t>Paul Bristow (pencil bags)</t>
  </si>
  <si>
    <t>Deducted from money raised - see note 1 below fro Breakdown</t>
  </si>
  <si>
    <t>Summer Fair - Butcher Jens / Kitchen Gill / Other Food Clara</t>
  </si>
  <si>
    <t>Deducted from money raised - See note 2 below for breakdown</t>
  </si>
  <si>
    <t>Note 1</t>
  </si>
  <si>
    <t>Note 2</t>
  </si>
  <si>
    <t>Cash to Patsy for cake sales</t>
  </si>
  <si>
    <t>Teacher wishlists (left over from last year)</t>
  </si>
  <si>
    <t>Garden classroom training</t>
  </si>
  <si>
    <t>Income 2022-23</t>
  </si>
  <si>
    <t>Committed Funds 2022-23</t>
  </si>
  <si>
    <t>deposited 14/10</t>
  </si>
  <si>
    <t>Hardship fund collection</t>
  </si>
  <si>
    <t>Charities Aid Foundation</t>
  </si>
  <si>
    <t>Reimbursements for spends</t>
  </si>
  <si>
    <t>Microwave donation</t>
  </si>
  <si>
    <t>Bag 2 School</t>
  </si>
  <si>
    <t>Cash to Patsy</t>
  </si>
  <si>
    <t>Billy Clothes (Oct)</t>
  </si>
  <si>
    <t>Christmas cards 2021</t>
  </si>
  <si>
    <t>Climbing wall</t>
  </si>
  <si>
    <t>Mr Bubble</t>
  </si>
  <si>
    <t>Winter fair costs</t>
  </si>
  <si>
    <t>Gazebo</t>
  </si>
  <si>
    <t>Cinema Licence</t>
  </si>
  <si>
    <t>Cinema night costs</t>
  </si>
  <si>
    <t>Mental health week - diaries</t>
  </si>
  <si>
    <t>Christmas trees</t>
  </si>
  <si>
    <t>Halloween donation Y2</t>
  </si>
  <si>
    <t>Cinema night</t>
  </si>
  <si>
    <t>Deposited 22/01/23</t>
  </si>
  <si>
    <t>xmas fair profit</t>
  </si>
  <si>
    <t>xmas trees profit</t>
  </si>
  <si>
    <t>cinema night profit</t>
  </si>
  <si>
    <t>Opening balance of funds</t>
  </si>
  <si>
    <t>White helmets</t>
  </si>
  <si>
    <t>Red Crescent</t>
  </si>
  <si>
    <t>online</t>
  </si>
  <si>
    <t>Order ID</t>
  </si>
  <si>
    <t>Email</t>
  </si>
  <si>
    <t>Financial Status</t>
  </si>
  <si>
    <t>Paid at</t>
  </si>
  <si>
    <t>Fulfillment Status</t>
  </si>
  <si>
    <t>Fulfilled at</t>
  </si>
  <si>
    <t>Currency</t>
  </si>
  <si>
    <t>Subtotal</t>
  </si>
  <si>
    <t>Shipping</t>
  </si>
  <si>
    <t>Taxes</t>
  </si>
  <si>
    <t>Amount Refunded</t>
  </si>
  <si>
    <t>Discount Code</t>
  </si>
  <si>
    <t>Discount Amount</t>
  </si>
  <si>
    <t>Shipping Method</t>
  </si>
  <si>
    <t>Created at</t>
  </si>
  <si>
    <t>Lineitem quantity</t>
  </si>
  <si>
    <t>Lineitem name</t>
  </si>
  <si>
    <t>Lineitem price</t>
  </si>
  <si>
    <t>Lineitem sku</t>
  </si>
  <si>
    <t>Lineitem variant</t>
  </si>
  <si>
    <t>Lineitem requires shipping</t>
  </si>
  <si>
    <t>Lineitem taxable</t>
  </si>
  <si>
    <t>Lineitem fulfillment status</t>
  </si>
  <si>
    <t>Billing Name</t>
  </si>
  <si>
    <t>Billing Address1</t>
  </si>
  <si>
    <t>Billing Address2</t>
  </si>
  <si>
    <t>Billing City</t>
  </si>
  <si>
    <t>Billing Zip</t>
  </si>
  <si>
    <t>Billing Province</t>
  </si>
  <si>
    <t>Billing Country</t>
  </si>
  <si>
    <t>Billing Phone</t>
  </si>
  <si>
    <t>Shipping Name</t>
  </si>
  <si>
    <t>Shipping Address1</t>
  </si>
  <si>
    <t>Shipping Address2</t>
  </si>
  <si>
    <t>Shipping City</t>
  </si>
  <si>
    <t>Shipping Zip</t>
  </si>
  <si>
    <t>Shipping Province</t>
  </si>
  <si>
    <t>Shipping Country</t>
  </si>
  <si>
    <t>Shipping Phone</t>
  </si>
  <si>
    <t>Cancelled at</t>
  </si>
  <si>
    <t>Private Notes</t>
  </si>
  <si>
    <t>Channel Type</t>
  </si>
  <si>
    <t>Channel Name</t>
  </si>
  <si>
    <t>Channel Order Number</t>
  </si>
  <si>
    <t>Payment Method</t>
  </si>
  <si>
    <t>Payment Reference</t>
  </si>
  <si>
    <t>carolinetopalovic@yahoo.de</t>
  </si>
  <si>
    <t>PAID</t>
  </si>
  <si>
    <t>2023-03-09 19:46:45 +0000</t>
  </si>
  <si>
    <t>pending</t>
  </si>
  <si>
    <t>GBP</t>
  </si>
  <si>
    <t>Hand delivered to N16 / Stoke Newington</t>
  </si>
  <si>
    <t>Bookmark Workshop</t>
  </si>
  <si>
    <t>SQ7038190</t>
  </si>
  <si>
    <t>Miss Caroline Topalovic</t>
  </si>
  <si>
    <t>10 Winston Road</t>
  </si>
  <si>
    <t>London</t>
  </si>
  <si>
    <t>N16 9LT</t>
  </si>
  <si>
    <t>England</t>
  </si>
  <si>
    <t>United Kingdom</t>
  </si>
  <si>
    <t>Caroline Potter</t>
  </si>
  <si>
    <t>ONLINE</t>
  </si>
  <si>
    <t>Squarespace</t>
  </si>
  <si>
    <t>PayPal</t>
  </si>
  <si>
    <t>86K04356CS627680U</t>
  </si>
  <si>
    <t>katebonhote@gmail.com</t>
  </si>
  <si>
    <t>2023-03-09 13:26:52 +0000</t>
  </si>
  <si>
    <t>FULFILLED</t>
  </si>
  <si>
    <t>2023-03-09 21:10:42 +0000</t>
  </si>
  <si>
    <t>Disco Tickets</t>
  </si>
  <si>
    <t>SQ3957329</t>
  </si>
  <si>
    <t>kate bonhote</t>
  </si>
  <si>
    <t>52 Milton Grove</t>
  </si>
  <si>
    <t>N16 8QY</t>
  </si>
  <si>
    <t>Kate Bonhote</t>
  </si>
  <si>
    <t>649955396F073561M</t>
  </si>
  <si>
    <t>dmmglobal@gmail.com</t>
  </si>
  <si>
    <t>2023-03-09 12:31:02 +0000</t>
  </si>
  <si>
    <t>David Madden</t>
  </si>
  <si>
    <t>35 Foulden Road</t>
  </si>
  <si>
    <t>N16 7UU</t>
  </si>
  <si>
    <t>0JN780384F902793M</t>
  </si>
  <si>
    <t>lindseybailey15@gmail.com</t>
  </si>
  <si>
    <t>2023-03-09 12:00:56 +0000</t>
  </si>
  <si>
    <t>david hartnett</t>
  </si>
  <si>
    <t>55 Boleyn Road</t>
  </si>
  <si>
    <t>N16 8JX</t>
  </si>
  <si>
    <t>Lindsey Bailey</t>
  </si>
  <si>
    <t>'+447983461511</t>
  </si>
  <si>
    <t>5KM95365KC480610X</t>
  </si>
  <si>
    <t>lorentreisman@gmail.com</t>
  </si>
  <si>
    <t>2023-03-09 09:24:03 +0000</t>
  </si>
  <si>
    <t>Loren Treisman</t>
  </si>
  <si>
    <t>133 Park View Collins Road</t>
  </si>
  <si>
    <t>N5 2UE</t>
  </si>
  <si>
    <t>3TU467243K517892H</t>
  </si>
  <si>
    <t>yazminehb99@gmail.com</t>
  </si>
  <si>
    <t>2023-03-08 23:12:49 +0000</t>
  </si>
  <si>
    <t>Yazmine Heyaime</t>
  </si>
  <si>
    <t>59 Bracklyn Court</t>
  </si>
  <si>
    <t>N1 7EL</t>
  </si>
  <si>
    <t>4PC22748D1572882Y</t>
  </si>
  <si>
    <t>julia_young@hotmail.co.uk</t>
  </si>
  <si>
    <t>2023-03-08 21:27:53 +0000</t>
  </si>
  <si>
    <t>Julia Young</t>
  </si>
  <si>
    <t>112 Winston Road</t>
  </si>
  <si>
    <t>N16 9LR</t>
  </si>
  <si>
    <t>Julia Cockroft</t>
  </si>
  <si>
    <t>8AX84594AR5618248</t>
  </si>
  <si>
    <t>sarahburley@rocketmail.com</t>
  </si>
  <si>
    <t>2023-03-08 20:15:06 +0000</t>
  </si>
  <si>
    <t>sarah burley</t>
  </si>
  <si>
    <t>50 Chesholm Road</t>
  </si>
  <si>
    <t>LONDON</t>
  </si>
  <si>
    <t>N16 0DR</t>
  </si>
  <si>
    <t>Sarah Burley</t>
  </si>
  <si>
    <t>4GT325632U183564E</t>
  </si>
  <si>
    <t>jillybrayne@hotmail.com</t>
  </si>
  <si>
    <t>2023-03-08 19:41:35 +0000</t>
  </si>
  <si>
    <t>Julie MacBrayne</t>
  </si>
  <si>
    <t>114 Hawksley Road</t>
  </si>
  <si>
    <t>N16 0TD</t>
  </si>
  <si>
    <t>'+447506182923</t>
  </si>
  <si>
    <t>17N093126T012574W</t>
  </si>
  <si>
    <t>juliawarwick@me.com</t>
  </si>
  <si>
    <t>2023-03-08 15:11:17 +0000</t>
  </si>
  <si>
    <t>Julia Mason</t>
  </si>
  <si>
    <t>50 Milton Grove</t>
  </si>
  <si>
    <t>Julia Warwick</t>
  </si>
  <si>
    <t>7TD13239ER7905309</t>
  </si>
  <si>
    <t>rachelphillips18@hotmail.co.uk</t>
  </si>
  <si>
    <t>2023-03-08 14:07:31 +0000</t>
  </si>
  <si>
    <t>Rachel Phillips</t>
  </si>
  <si>
    <t>143 Church Walk</t>
  </si>
  <si>
    <t>N16 8QW</t>
  </si>
  <si>
    <t>37826001WV570942L</t>
  </si>
  <si>
    <t>ruthsardinha@gmail.com</t>
  </si>
  <si>
    <t>2023-03-08 13:13:46 +0000</t>
  </si>
  <si>
    <t>Ruth Sardinha</t>
  </si>
  <si>
    <t>9a</t>
  </si>
  <si>
    <t>Springdale road</t>
  </si>
  <si>
    <t>N16 9NS</t>
  </si>
  <si>
    <t>Please select...</t>
  </si>
  <si>
    <t>44R277122F319051D</t>
  </si>
  <si>
    <t>valdirene1@icloud.com</t>
  </si>
  <si>
    <t>2023-03-08 10:48:58 +0000</t>
  </si>
  <si>
    <t>Valdirene Rodrigues</t>
  </si>
  <si>
    <t>Shakspeare Walk</t>
  </si>
  <si>
    <t>N16 8TL</t>
  </si>
  <si>
    <t>Val Rodrigues</t>
  </si>
  <si>
    <t>9A5439345T2349526</t>
  </si>
  <si>
    <t>clementineandleo@gmail.com</t>
  </si>
  <si>
    <t>2023-03-07 21:50:54 +0000</t>
  </si>
  <si>
    <t>Clementine Rodgers</t>
  </si>
  <si>
    <t>48 Walford Road</t>
  </si>
  <si>
    <t>N16 8ED</t>
  </si>
  <si>
    <t>Please select a state</t>
  </si>
  <si>
    <t>Clementine Fletcher-Smith</t>
  </si>
  <si>
    <t>6L864725GD1701708</t>
  </si>
  <si>
    <t>katedtobias@gmail.com</t>
  </si>
  <si>
    <t>2023-03-07 20:00:42 +0000</t>
  </si>
  <si>
    <t>Kate Tobias</t>
  </si>
  <si>
    <t>33 Lidfield Road</t>
  </si>
  <si>
    <t>N16 9LX</t>
  </si>
  <si>
    <t>Eliza Burridge</t>
  </si>
  <si>
    <t>2VH118373Y260851E</t>
  </si>
  <si>
    <t>l.pfaffenrath@gmail.com</t>
  </si>
  <si>
    <t>2023-03-07 13:42:56 +0000</t>
  </si>
  <si>
    <t>Lisa Pfaffenrath</t>
  </si>
  <si>
    <t>37f flat 5 Mildmay grove north</t>
  </si>
  <si>
    <t>N14rh</t>
  </si>
  <si>
    <t>75R921678F9756119</t>
  </si>
  <si>
    <t>emma@emmastewart.com.au</t>
  </si>
  <si>
    <t>2023-03-07 10:42:22 +0000</t>
  </si>
  <si>
    <t>Emma Stewart</t>
  </si>
  <si>
    <t>41 Mildmay Grove North</t>
  </si>
  <si>
    <t>N1 4PN</t>
  </si>
  <si>
    <t>06P16114NM780080R</t>
  </si>
  <si>
    <t>vanillaflavour@hotmail.de</t>
  </si>
  <si>
    <t>2023-03-06 21:31:08 +0000</t>
  </si>
  <si>
    <t>De Lu</t>
  </si>
  <si>
    <t>Flat 2 Sewell House Mayville Estate</t>
  </si>
  <si>
    <t>N16 8NG</t>
  </si>
  <si>
    <t>Lucia Lu</t>
  </si>
  <si>
    <t>3KN61830Y6120442P</t>
  </si>
  <si>
    <t>ninagryf@hotmai.com</t>
  </si>
  <si>
    <t>2023-03-06 16:03:44 +0000</t>
  </si>
  <si>
    <t>Nina Gryf</t>
  </si>
  <si>
    <t>Bishops Court</t>
  </si>
  <si>
    <t>110 Matthias rd</t>
  </si>
  <si>
    <t>N16 8qz</t>
  </si>
  <si>
    <t>71P46921VB498152K</t>
  </si>
  <si>
    <t>nicola.kleynhans@gmail.com</t>
  </si>
  <si>
    <t>2023-03-06 16:01:44 +0000</t>
  </si>
  <si>
    <t>Nicola Kleynhans</t>
  </si>
  <si>
    <t>25 Albion Road</t>
  </si>
  <si>
    <t>N16 9PP</t>
  </si>
  <si>
    <t>5X7790888X3444532</t>
  </si>
  <si>
    <t>mariemguy@gmail.com</t>
  </si>
  <si>
    <t>2023-03-06 15:53:55 +0000</t>
  </si>
  <si>
    <t>Marie Cowan</t>
  </si>
  <si>
    <t>30B Leconfield Road</t>
  </si>
  <si>
    <t>N5 2SN</t>
  </si>
  <si>
    <t>Marie McMillan</t>
  </si>
  <si>
    <t>1XX1396630855390B</t>
  </si>
  <si>
    <t>emmadolan@me.com</t>
  </si>
  <si>
    <t>2023-03-06 09:38:48 +0000</t>
  </si>
  <si>
    <t>Emma Dolan</t>
  </si>
  <si>
    <t>10 Reedholm Villas</t>
  </si>
  <si>
    <t>N16 9LP</t>
  </si>
  <si>
    <t>6WN43829HH8423428</t>
  </si>
  <si>
    <t>robertberrisford@gmail.com</t>
  </si>
  <si>
    <t>2023-03-06 08:37:09 +0000</t>
  </si>
  <si>
    <t>Robert Berrisford</t>
  </si>
  <si>
    <t>Barbauld Road</t>
  </si>
  <si>
    <t>N16 0SD</t>
  </si>
  <si>
    <t>UK</t>
  </si>
  <si>
    <t>13 Barbauld Road</t>
  </si>
  <si>
    <t>n16 0SD</t>
  </si>
  <si>
    <t>Uk</t>
  </si>
  <si>
    <t>3DY482093J806733U</t>
  </si>
  <si>
    <t>daniel.alheiros@gmail.com</t>
  </si>
  <si>
    <t>2023-03-04 18:06:11 +0000</t>
  </si>
  <si>
    <t>Daniel Alheiros</t>
  </si>
  <si>
    <t>132 Green Lanes</t>
  </si>
  <si>
    <t>Flat 18</t>
  </si>
  <si>
    <t>N16 9BN</t>
  </si>
  <si>
    <t>29080847X88221216</t>
  </si>
  <si>
    <t>veronika.kaschenko@gmail.com</t>
  </si>
  <si>
    <t>2023-03-04 13:56:31 +0000</t>
  </si>
  <si>
    <t>Veronika Bridgman</t>
  </si>
  <si>
    <t>48 Cowper Road</t>
  </si>
  <si>
    <t>N16 8PF</t>
  </si>
  <si>
    <t>Ontario</t>
  </si>
  <si>
    <t>9EJ34943A5521224A</t>
  </si>
  <si>
    <t>2023-03-04 13:39:35 +0000</t>
  </si>
  <si>
    <t>497083724X582512P</t>
  </si>
  <si>
    <t>2023-03-04 13:23:39 +0000</t>
  </si>
  <si>
    <t>6T376158XF018211U</t>
  </si>
  <si>
    <t>jennifer.beth.freeman@gmail.com</t>
  </si>
  <si>
    <t>2023-03-04 12:51:06 +0000</t>
  </si>
  <si>
    <t>Jenny Freeman</t>
  </si>
  <si>
    <t>37 Lidfield Road</t>
  </si>
  <si>
    <t>8BD07750JP8094347</t>
  </si>
  <si>
    <t>veronicamacgregor@hotmail.com</t>
  </si>
  <si>
    <t>2023-03-04 08:58:49 +0000</t>
  </si>
  <si>
    <t>2023-03-09 21:12:45 +0000</t>
  </si>
  <si>
    <t>Veronica Macgregor</t>
  </si>
  <si>
    <t>66A Prince George Road</t>
  </si>
  <si>
    <t>N16 8BY</t>
  </si>
  <si>
    <t>1MY33377W6785512X</t>
  </si>
  <si>
    <t>abigailaz@gmail.com</t>
  </si>
  <si>
    <t>2023-03-03 21:06:30 +0000</t>
  </si>
  <si>
    <t>Abigail White</t>
  </si>
  <si>
    <t>21B POETS ROAD</t>
  </si>
  <si>
    <t>N5 2SL</t>
  </si>
  <si>
    <t>21b Poets Road</t>
  </si>
  <si>
    <t>68N33344GP140984D</t>
  </si>
  <si>
    <t>gillarnold74@gmail.com</t>
  </si>
  <si>
    <t>2023-03-03 17:08:14 +0000</t>
  </si>
  <si>
    <t>Gillian Arnold</t>
  </si>
  <si>
    <t>Gill Arnold 1 Reedholm Villas</t>
  </si>
  <si>
    <t>3DR6043011730440H</t>
  </si>
  <si>
    <t>laurapalmeraddis@gmail.com</t>
  </si>
  <si>
    <t>2023-02-24 10:37:57 +0000</t>
  </si>
  <si>
    <t>Laura Addis</t>
  </si>
  <si>
    <t>42 Hawksley road (Upper Flat)</t>
  </si>
  <si>
    <t>N16 0TJ</t>
  </si>
  <si>
    <t>3F564835RG824184D</t>
  </si>
  <si>
    <t>2023-02-23 14:22:25 +0000</t>
  </si>
  <si>
    <t>2023-03-03 14:44:00 +0000</t>
  </si>
  <si>
    <t>2B227832LX2671548</t>
  </si>
  <si>
    <t>charlenemax2017@gmail.com</t>
  </si>
  <si>
    <t>2023-02-20 11:38:50 +0000</t>
  </si>
  <si>
    <t>2023-03-09 21:13:07 +0000</t>
  </si>
  <si>
    <t>Charlene Ta-Min</t>
  </si>
  <si>
    <t>Flat 4</t>
  </si>
  <si>
    <t>21 Albion Road</t>
  </si>
  <si>
    <t>N16 9PN</t>
  </si>
  <si>
    <t>Charlene Walkington</t>
  </si>
  <si>
    <t>61F98959E30852344</t>
  </si>
  <si>
    <t>2023-02-09 13:26:49 +0000</t>
  </si>
  <si>
    <t>2023-03-03 14:44:54 +0000</t>
  </si>
  <si>
    <t>69H2621848421612U</t>
  </si>
  <si>
    <t>2023-02-09 12:12:58 +0000</t>
  </si>
  <si>
    <t>3R155284AU023992F</t>
  </si>
  <si>
    <t>aifric.daly@gmail.com</t>
  </si>
  <si>
    <t>2023-02-03 10:04:54 +0000</t>
  </si>
  <si>
    <t>Aifric Daly</t>
  </si>
  <si>
    <t>98E Green Lanes</t>
  </si>
  <si>
    <t>N16 9EH</t>
  </si>
  <si>
    <t>Aifric Risner</t>
  </si>
  <si>
    <t>6SV35102FK517332X</t>
  </si>
  <si>
    <t>Card readers</t>
  </si>
  <si>
    <t>Pre sale</t>
  </si>
  <si>
    <t>On the day</t>
  </si>
  <si>
    <t>Books</t>
  </si>
  <si>
    <t>Adult clothes</t>
  </si>
  <si>
    <t>Child clothes</t>
  </si>
  <si>
    <t>Bric-a-brac</t>
  </si>
  <si>
    <t>Kitchen</t>
  </si>
  <si>
    <t>Toys</t>
  </si>
  <si>
    <t>Floats</t>
  </si>
  <si>
    <t>Card reader</t>
  </si>
  <si>
    <t>Costs</t>
  </si>
  <si>
    <t>Clothes</t>
  </si>
  <si>
    <t>Spain trip</t>
  </si>
  <si>
    <t>Arts supplies</t>
  </si>
  <si>
    <t>School disco costs</t>
  </si>
  <si>
    <t>Movie night costs</t>
  </si>
  <si>
    <t>Turkey / Syria fund raser</t>
  </si>
  <si>
    <t>Display boards</t>
  </si>
  <si>
    <t>Jumble sale costs</t>
  </si>
  <si>
    <t>Library shelves</t>
  </si>
  <si>
    <t>Farm visit</t>
  </si>
  <si>
    <t>WBD story teller</t>
  </si>
  <si>
    <t>Christmas cards 2022</t>
  </si>
  <si>
    <t>Jumble sale (Mar)</t>
  </si>
  <si>
    <t>Turkey syria</t>
  </si>
  <si>
    <t>Deposited March</t>
  </si>
  <si>
    <t>School disco</t>
  </si>
  <si>
    <t>WBD voucher</t>
  </si>
  <si>
    <t>Pub quiz</t>
  </si>
  <si>
    <t>Online sales</t>
  </si>
  <si>
    <t>Pub Quiz</t>
  </si>
  <si>
    <t>Shakespeare donation</t>
  </si>
  <si>
    <t>Jumble (Mar)</t>
  </si>
  <si>
    <t>Books sales (Jumble left over)</t>
  </si>
  <si>
    <t>Turkey / Syria</t>
  </si>
  <si>
    <t>school disco profit</t>
  </si>
  <si>
    <t>Prior years PayPal</t>
  </si>
  <si>
    <t>Fans/ awnings</t>
  </si>
  <si>
    <t>Fans fund raiser</t>
  </si>
  <si>
    <t>extra y6 sale</t>
  </si>
  <si>
    <t>Extra y6 cakes sale</t>
  </si>
  <si>
    <t>Paypal donation for arts</t>
  </si>
  <si>
    <t>Enterprise fair + curry</t>
  </si>
  <si>
    <t>Paypal balance</t>
  </si>
  <si>
    <t>Year 6</t>
  </si>
  <si>
    <t>Lollys</t>
  </si>
  <si>
    <t>Jumble profits</t>
  </si>
  <si>
    <t>Last update 31/08/2023</t>
  </si>
  <si>
    <t>Deposited 25/7</t>
  </si>
  <si>
    <t>Summer fair - bouncy castle</t>
  </si>
  <si>
    <t>Summer fair - Braids</t>
  </si>
  <si>
    <t>Summer Fair - beef patties</t>
  </si>
  <si>
    <t>Summer fair - Caretaker</t>
  </si>
  <si>
    <t>Year 6 spends</t>
  </si>
  <si>
    <t>Summer fair - kitchen</t>
  </si>
  <si>
    <t>Summer fair burger buns etc</t>
  </si>
  <si>
    <t>Other purchases (Urn, Kilner etc)</t>
  </si>
  <si>
    <t>Art supplies</t>
  </si>
  <si>
    <t>Garden classroom visits</t>
  </si>
  <si>
    <t>Library spends</t>
  </si>
  <si>
    <t>summer fair profit</t>
  </si>
  <si>
    <t>Additional y6 lollies</t>
  </si>
  <si>
    <t>Bouncy castle</t>
  </si>
  <si>
    <t>Burger buns</t>
  </si>
  <si>
    <t>Cash withdrawals</t>
  </si>
  <si>
    <t xml:space="preserve">Highlights </t>
  </si>
  <si>
    <t>Funds raised</t>
  </si>
  <si>
    <t>Matched giving</t>
  </si>
  <si>
    <t>School lottery</t>
  </si>
  <si>
    <t>Kindlink donations</t>
  </si>
  <si>
    <t>Other passive income</t>
  </si>
  <si>
    <t>xmas fair (Incl trees)</t>
  </si>
  <si>
    <t>2x jumble sales</t>
  </si>
  <si>
    <t>summer fair</t>
  </si>
  <si>
    <t>cake sales</t>
  </si>
  <si>
    <t>christmas cards</t>
  </si>
  <si>
    <t>Enterprise fair</t>
  </si>
  <si>
    <t>Disco night</t>
  </si>
  <si>
    <t>Art club</t>
  </si>
  <si>
    <t>Donations for fans</t>
  </si>
  <si>
    <t>Spends</t>
  </si>
  <si>
    <t>World book day 
(Storyteller and voucher)</t>
  </si>
  <si>
    <t>Fans</t>
  </si>
  <si>
    <t>Year 6 leavers hoodies</t>
  </si>
  <si>
    <t>Kench hill</t>
  </si>
  <si>
    <t>Mental health week diaries</t>
  </si>
  <si>
    <t>Library expenses</t>
  </si>
  <si>
    <t>Year 6 hoodies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</si>
</sst>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#,##0.00;[Red]\(#,##0.00\)"/>
    <numFmt numFmtId="165" formatCode="#,##0.000000000000;[Red]#,##0.000000000000"/>
    <numFmt numFmtId="166" formatCode="#,##0.0;[Red]#,##0.0"/>
    <numFmt numFmtId="167" formatCode="#,##0.00;[Red]#,##0.00"/>
    <numFmt numFmtId="168" formatCode="#,##0;[Red]\(#,##0\)"/>
  </numFmts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43" fontId="4" fillId="0" borderId="0" xfId="1" applyFont="1" applyFill="1" applyAlignment="1"/>
    <xf numFmtId="164" fontId="4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0" fontId="0" fillId="0" borderId="2" xfId="0" applyBorder="1" applyAlignment="1">
      <alignment vertical="top"/>
    </xf>
    <xf numFmtId="0" fontId="6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2" borderId="0" xfId="0" applyNumberFormat="1" applyFill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64" fontId="4" fillId="2" borderId="0" xfId="0" applyNumberFormat="1" applyFont="1" applyFill="1"/>
    <xf numFmtId="164" fontId="2" fillId="2" borderId="0" xfId="0" applyNumberFormat="1" applyFont="1" applyFill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/>
    <xf numFmtId="4" fontId="2" fillId="0" borderId="0" xfId="0" applyNumberFormat="1" applyFont="1"/>
    <xf numFmtId="4" fontId="6" fillId="0" borderId="0" xfId="0" applyNumberFormat="1" applyFont="1"/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1" xfId="0" applyNumberFormat="1" applyFont="1" applyBorder="1"/>
    <xf numFmtId="167" fontId="2" fillId="0" borderId="0" xfId="0" applyNumberFormat="1" applyFont="1"/>
    <xf numFmtId="4" fontId="10" fillId="0" borderId="0" xfId="0" applyNumberFormat="1" applyFont="1" applyAlignment="1">
      <alignment wrapText="1"/>
    </xf>
    <xf numFmtId="6" fontId="0" fillId="0" borderId="0" xfId="0" applyNumberFormat="1"/>
    <xf numFmtId="0" fontId="1" fillId="0" borderId="0" xfId="2"/>
    <xf numFmtId="164" fontId="1" fillId="0" borderId="0" xfId="2" applyNumberFormat="1"/>
    <xf numFmtId="6" fontId="1" fillId="0" borderId="0" xfId="2" applyNumberFormat="1"/>
    <xf numFmtId="8" fontId="1" fillId="0" borderId="0" xfId="2" applyNumberFormat="1"/>
    <xf numFmtId="4" fontId="2" fillId="2" borderId="0" xfId="0" applyNumberFormat="1" applyFont="1" applyFill="1"/>
    <xf numFmtId="167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/>
    <xf numFmtId="0" fontId="9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6" fontId="2" fillId="0" borderId="0" xfId="0" applyNumberFormat="1" applyFont="1"/>
    <xf numFmtId="8" fontId="2" fillId="0" borderId="0" xfId="0" applyNumberFormat="1" applyFont="1"/>
    <xf numFmtId="4" fontId="0" fillId="0" borderId="0" xfId="0" applyNumberFormat="1"/>
    <xf numFmtId="168" fontId="0" fillId="0" borderId="0" xfId="0" applyNumberFormat="1"/>
    <xf numFmtId="0" fontId="2" fillId="0" borderId="0" xfId="0" applyFont="1" applyAlignment="1">
      <alignment wrapText="1"/>
    </xf>
    <xf numFmtId="0" fontId="6" fillId="0" borderId="0" xfId="0" applyFont="1"/>
    <xf numFmtId="168" fontId="6" fillId="0" borderId="0" xfId="0" applyNumberFormat="1" applyFont="1"/>
  </cellXfs>
  <cellStyles count="3">
    <cellStyle name="Comma" xfId="1" builtinId="3"/>
    <cellStyle name="Normal" xfId="0" builtinId="0"/>
    <cellStyle name="Normal 2" xfId="2" xr:uid="{A53FB552-E6C2-4071-BDF2-5B40D028D7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5.xml"/><Relationship Id="rId26" Type="http://schemas.microsoft.com/office/2017/10/relationships/person" Target="persons/person10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9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7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microsoft.com/office/2017/10/relationships/person" Target="persons/person4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Relationship Id="rId27" Type="http://schemas.microsoft.com/office/2017/10/relationships/person" Target="persons/person11.xml"/><Relationship Id="rId22" Type="http://schemas.microsoft.com/office/2017/10/relationships/person" Target="persons/person0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d60fefef2fa9bfe/Documents/FROGS/2022%2011%20Nov%2022/FROGS%20accounts%202022%2023.xlsx" TargetMode="External"/><Relationship Id="rId1" Type="http://schemas.openxmlformats.org/officeDocument/2006/relationships/externalLinkPath" Target="/ed60fefef2fa9bfe/Documents/FROGS/2022%2011%20Nov%2022/FROGS%20accounts%20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ounts"/>
      <sheetName val="Art Room"/>
    </sheetNames>
    <sheetDataSet>
      <sheetData sheetId="0">
        <row r="8">
          <cell r="C8">
            <v>1918.3400000000001</v>
          </cell>
          <cell r="I8">
            <v>16724.700000000026</v>
          </cell>
        </row>
        <row r="169">
          <cell r="D169">
            <v>25016.720000000012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5DD7-18BE-473E-A800-865255FE63EF}">
  <sheetPr>
    <pageSetUpPr fitToPage="1"/>
  </sheetPr>
  <dimension ref="A1:U131"/>
  <sheetViews>
    <sheetView tabSelected="1" view="pageBreakPreview" zoomScaleNormal="70" zoomScaleSheetLayoutView="100" workbookViewId="0"/>
  </sheetViews>
  <sheetFormatPr defaultRowHeight="12.5" x14ac:dyDescent="0.25"/>
  <cols>
    <col min="1" max="1" width="33.26953125" style="1" bestFit="1" customWidth="1"/>
    <col min="2" max="2" width="24.08984375" style="1" bestFit="1" customWidth="1"/>
    <col min="3" max="3" width="14.54296875" style="1" bestFit="1" customWidth="1"/>
    <col min="4" max="4" width="11.1796875" style="1" bestFit="1" customWidth="1"/>
    <col min="5" max="5" width="11.81640625" style="1" bestFit="1" customWidth="1"/>
    <col min="6" max="6" width="10.1796875" style="1" bestFit="1" customWidth="1"/>
    <col min="7" max="7" width="9.1796875" style="1" bestFit="1" customWidth="1"/>
    <col min="8" max="8" width="10.54296875" style="1" bestFit="1" customWidth="1"/>
    <col min="9" max="9" width="8" style="1" bestFit="1" customWidth="1"/>
    <col min="10" max="10" width="11.81640625" style="1" bestFit="1" customWidth="1"/>
    <col min="11" max="11" width="8.7265625" style="1"/>
    <col min="12" max="12" width="25.453125" style="1" bestFit="1" customWidth="1"/>
    <col min="13" max="13" width="16.453125" style="1" bestFit="1" customWidth="1"/>
    <col min="14" max="14" width="8.81640625" style="1" bestFit="1" customWidth="1"/>
    <col min="15" max="15" width="9.1796875" style="1" bestFit="1" customWidth="1"/>
    <col min="16" max="16384" width="8.7265625" style="1"/>
  </cols>
  <sheetData>
    <row r="1" spans="1:10" ht="13" x14ac:dyDescent="0.3">
      <c r="A1" s="2" t="s">
        <v>109</v>
      </c>
      <c r="B1" s="3" t="s">
        <v>0</v>
      </c>
      <c r="C1" s="2" t="s">
        <v>1</v>
      </c>
      <c r="D1" s="2" t="s">
        <v>2</v>
      </c>
      <c r="E1" s="2" t="s">
        <v>16</v>
      </c>
      <c r="F1" s="2"/>
    </row>
    <row r="2" spans="1:10" ht="13" x14ac:dyDescent="0.3">
      <c r="A2" s="2"/>
      <c r="B2" s="4"/>
      <c r="C2" s="5"/>
      <c r="D2" s="5"/>
      <c r="E2" s="5"/>
      <c r="F2" s="5"/>
    </row>
    <row r="3" spans="1:10" x14ac:dyDescent="0.25">
      <c r="A3" s="5" t="s">
        <v>111</v>
      </c>
      <c r="B3" s="4"/>
      <c r="C3" s="30">
        <v>2740</v>
      </c>
      <c r="D3" s="9">
        <v>-2740</v>
      </c>
      <c r="E3" s="7">
        <f>SUM(C3:D3)</f>
        <v>0</v>
      </c>
      <c r="F3" s="5"/>
    </row>
    <row r="4" spans="1:10" x14ac:dyDescent="0.25">
      <c r="A4" s="5" t="s">
        <v>106</v>
      </c>
      <c r="B4" s="5"/>
      <c r="C4" s="7">
        <v>400</v>
      </c>
      <c r="D4" s="9"/>
      <c r="E4" s="7">
        <f>SUM(C4:D4)</f>
        <v>400</v>
      </c>
      <c r="F4" s="5"/>
    </row>
    <row r="5" spans="1:10" x14ac:dyDescent="0.25">
      <c r="A5" s="31" t="s">
        <v>4</v>
      </c>
      <c r="B5" s="32"/>
      <c r="C5" s="7">
        <v>1600</v>
      </c>
      <c r="D5" s="9">
        <v>-84.71</v>
      </c>
      <c r="E5" s="7">
        <f t="shared" ref="E5:E45" si="0">SUM(C5:D5)</f>
        <v>1515.29</v>
      </c>
      <c r="F5" s="5"/>
      <c r="H5" s="1">
        <v>-1</v>
      </c>
    </row>
    <row r="6" spans="1:10" x14ac:dyDescent="0.25">
      <c r="A6" s="5" t="s">
        <v>46</v>
      </c>
      <c r="B6" s="4"/>
      <c r="C6" s="7">
        <v>216</v>
      </c>
      <c r="D6" s="9">
        <v>-216</v>
      </c>
      <c r="E6" s="7">
        <f t="shared" si="0"/>
        <v>0</v>
      </c>
      <c r="F6" s="5"/>
      <c r="G6" s="5"/>
      <c r="H6" s="5"/>
      <c r="I6" s="5"/>
      <c r="J6" s="5"/>
    </row>
    <row r="7" spans="1:10" x14ac:dyDescent="0.25">
      <c r="A7" s="31" t="s">
        <v>30</v>
      </c>
      <c r="B7" s="32"/>
      <c r="C7" s="7">
        <v>116</v>
      </c>
      <c r="D7" s="9">
        <v>-116</v>
      </c>
      <c r="E7" s="7">
        <f t="shared" si="0"/>
        <v>0</v>
      </c>
      <c r="F7" s="5"/>
      <c r="G7" s="5"/>
      <c r="H7" s="5"/>
      <c r="I7" s="5"/>
      <c r="J7" s="5"/>
    </row>
    <row r="8" spans="1:10" x14ac:dyDescent="0.25">
      <c r="A8" s="31" t="s">
        <v>514</v>
      </c>
      <c r="B8" s="32"/>
      <c r="C8" s="7">
        <v>250</v>
      </c>
      <c r="D8" s="9">
        <v>-350</v>
      </c>
      <c r="E8" s="7">
        <f t="shared" si="0"/>
        <v>-100</v>
      </c>
      <c r="F8" s="5"/>
    </row>
    <row r="9" spans="1:10" x14ac:dyDescent="0.25">
      <c r="A9" s="31" t="s">
        <v>3</v>
      </c>
      <c r="B9" s="32"/>
      <c r="C9" s="7">
        <v>460</v>
      </c>
      <c r="D9" s="9">
        <v>-478</v>
      </c>
      <c r="E9" s="7">
        <f t="shared" si="0"/>
        <v>-18</v>
      </c>
      <c r="F9" s="5"/>
    </row>
    <row r="10" spans="1:10" x14ac:dyDescent="0.25">
      <c r="A10" s="31" t="s">
        <v>5</v>
      </c>
      <c r="B10" s="32"/>
      <c r="C10" s="7">
        <v>150</v>
      </c>
      <c r="D10" s="9"/>
      <c r="E10" s="7">
        <f t="shared" si="0"/>
        <v>150</v>
      </c>
      <c r="F10" s="5"/>
    </row>
    <row r="11" spans="1:10" x14ac:dyDescent="0.25">
      <c r="A11" s="5" t="s">
        <v>62</v>
      </c>
      <c r="B11" s="4"/>
      <c r="C11" s="7">
        <v>3000</v>
      </c>
      <c r="D11" s="9"/>
      <c r="E11" s="7">
        <f t="shared" si="0"/>
        <v>3000</v>
      </c>
      <c r="F11" s="5"/>
      <c r="G11" s="5"/>
      <c r="H11" s="5"/>
      <c r="I11" s="5"/>
      <c r="J11" s="5"/>
    </row>
    <row r="12" spans="1:10" x14ac:dyDescent="0.25">
      <c r="A12" s="5" t="s">
        <v>120</v>
      </c>
      <c r="B12" s="4"/>
      <c r="C12" s="7">
        <v>300</v>
      </c>
      <c r="D12" s="9">
        <v>-250</v>
      </c>
      <c r="E12" s="7">
        <f t="shared" si="0"/>
        <v>50</v>
      </c>
      <c r="F12" s="5"/>
      <c r="G12" s="5"/>
      <c r="H12" s="5"/>
      <c r="I12" s="5"/>
      <c r="J12" s="5"/>
    </row>
    <row r="13" spans="1:10" x14ac:dyDescent="0.25">
      <c r="A13" s="5" t="s">
        <v>63</v>
      </c>
      <c r="B13" s="4"/>
      <c r="C13" s="7">
        <v>1500</v>
      </c>
      <c r="D13" s="9"/>
      <c r="E13" s="7">
        <f t="shared" si="0"/>
        <v>1500</v>
      </c>
      <c r="F13" s="5"/>
      <c r="G13" s="5"/>
      <c r="H13" s="5"/>
      <c r="I13" s="5"/>
      <c r="J13" s="5"/>
    </row>
    <row r="14" spans="1:10" x14ac:dyDescent="0.25">
      <c r="A14" s="31" t="s">
        <v>107</v>
      </c>
      <c r="B14" s="32"/>
      <c r="C14" s="33">
        <v>1600</v>
      </c>
      <c r="D14" s="9">
        <v>-1809.18</v>
      </c>
      <c r="E14" s="7">
        <f t="shared" si="0"/>
        <v>-209.18000000000006</v>
      </c>
      <c r="F14" s="5"/>
      <c r="G14" s="5"/>
      <c r="H14" s="5"/>
      <c r="I14" s="5"/>
      <c r="J14" s="5"/>
    </row>
    <row r="15" spans="1:10" x14ac:dyDescent="0.25">
      <c r="A15" s="31" t="s">
        <v>119</v>
      </c>
      <c r="B15" s="32"/>
      <c r="C15" s="33">
        <v>4500</v>
      </c>
      <c r="D15" s="9">
        <v>-2000</v>
      </c>
      <c r="E15" s="7">
        <f t="shared" si="0"/>
        <v>2500</v>
      </c>
      <c r="F15" s="5"/>
      <c r="G15" s="5"/>
      <c r="H15" s="5"/>
      <c r="I15" s="5"/>
      <c r="J15" s="5"/>
    </row>
    <row r="16" spans="1:10" x14ac:dyDescent="0.25">
      <c r="A16" s="31" t="s">
        <v>113</v>
      </c>
      <c r="B16" s="32"/>
      <c r="C16" s="33">
        <v>303.45</v>
      </c>
      <c r="D16" s="9">
        <v>-303.45</v>
      </c>
      <c r="E16" s="7">
        <f t="shared" si="0"/>
        <v>0</v>
      </c>
      <c r="F16" s="5"/>
      <c r="G16" s="5"/>
      <c r="H16" s="5"/>
      <c r="I16" s="5"/>
      <c r="J16" s="5"/>
    </row>
    <row r="17" spans="1:10" x14ac:dyDescent="0.25">
      <c r="A17" s="31" t="s">
        <v>116</v>
      </c>
      <c r="B17" s="32"/>
      <c r="C17" s="33">
        <v>250</v>
      </c>
      <c r="D17" s="9">
        <v>-250</v>
      </c>
      <c r="E17" s="7">
        <f t="shared" si="0"/>
        <v>0</v>
      </c>
      <c r="F17" s="5"/>
      <c r="G17" s="5"/>
      <c r="H17" s="5"/>
      <c r="I17" s="5"/>
      <c r="J17" s="5"/>
    </row>
    <row r="18" spans="1:10" x14ac:dyDescent="0.25">
      <c r="A18" s="31" t="s">
        <v>121</v>
      </c>
      <c r="B18" s="32"/>
      <c r="C18" s="33">
        <v>135.25</v>
      </c>
      <c r="D18" s="9">
        <v>-135.25</v>
      </c>
      <c r="E18" s="7">
        <f t="shared" si="0"/>
        <v>0</v>
      </c>
      <c r="F18" s="5"/>
      <c r="G18" s="5"/>
      <c r="H18" s="5"/>
      <c r="I18" s="5"/>
      <c r="J18" s="5"/>
    </row>
    <row r="19" spans="1:10" x14ac:dyDescent="0.25">
      <c r="A19" s="31" t="s">
        <v>126</v>
      </c>
      <c r="B19" s="32"/>
      <c r="C19" s="33">
        <v>833.96</v>
      </c>
      <c r="D19" s="9">
        <v>-833.96</v>
      </c>
      <c r="E19" s="7">
        <f t="shared" si="0"/>
        <v>0</v>
      </c>
      <c r="F19" s="5"/>
      <c r="G19" s="5"/>
      <c r="H19" s="5"/>
      <c r="I19" s="5"/>
      <c r="J19" s="5"/>
    </row>
    <row r="20" spans="1:10" x14ac:dyDescent="0.25">
      <c r="A20" s="31" t="s">
        <v>122</v>
      </c>
      <c r="B20" s="32"/>
      <c r="C20" s="33">
        <v>89</v>
      </c>
      <c r="D20" s="9">
        <v>-89</v>
      </c>
      <c r="E20" s="7">
        <f t="shared" si="0"/>
        <v>0</v>
      </c>
      <c r="F20" s="5"/>
      <c r="G20" s="5"/>
      <c r="H20" s="5"/>
      <c r="I20" s="5"/>
      <c r="J20" s="5"/>
    </row>
    <row r="21" spans="1:10" x14ac:dyDescent="0.25">
      <c r="A21" s="31" t="s">
        <v>123</v>
      </c>
      <c r="B21" s="32"/>
      <c r="C21" s="33">
        <v>105.32</v>
      </c>
      <c r="D21" s="9">
        <v>-105.32</v>
      </c>
      <c r="E21" s="7">
        <f t="shared" si="0"/>
        <v>0</v>
      </c>
      <c r="F21" s="5"/>
      <c r="G21" s="5"/>
      <c r="H21" s="5"/>
      <c r="I21" s="5"/>
      <c r="J21" s="5"/>
    </row>
    <row r="22" spans="1:10" x14ac:dyDescent="0.25">
      <c r="A22" s="31" t="s">
        <v>124</v>
      </c>
      <c r="B22" s="32"/>
      <c r="C22" s="33">
        <v>40.9</v>
      </c>
      <c r="D22" s="9">
        <v>-40.9</v>
      </c>
      <c r="E22" s="7">
        <f t="shared" si="0"/>
        <v>0</v>
      </c>
      <c r="F22" s="5"/>
      <c r="G22" s="5"/>
      <c r="H22" s="5"/>
      <c r="I22" s="5"/>
      <c r="J22" s="5"/>
    </row>
    <row r="23" spans="1:10" x14ac:dyDescent="0.25">
      <c r="A23" s="31" t="s">
        <v>125</v>
      </c>
      <c r="B23" s="32"/>
      <c r="C23" s="33">
        <v>250</v>
      </c>
      <c r="D23" s="9">
        <v>-250</v>
      </c>
      <c r="E23" s="7">
        <f t="shared" si="0"/>
        <v>0</v>
      </c>
      <c r="F23" s="5"/>
      <c r="G23" s="5"/>
      <c r="H23" s="5"/>
      <c r="I23" s="5"/>
      <c r="J23" s="5"/>
    </row>
    <row r="24" spans="1:10" x14ac:dyDescent="0.25">
      <c r="A24" s="31" t="s">
        <v>443</v>
      </c>
      <c r="B24" s="32"/>
      <c r="C24" s="33">
        <v>150</v>
      </c>
      <c r="D24" s="9">
        <v>-150</v>
      </c>
      <c r="E24" s="7">
        <f t="shared" si="0"/>
        <v>0</v>
      </c>
      <c r="F24" s="5"/>
      <c r="G24" s="5"/>
      <c r="H24" s="5"/>
      <c r="I24" s="5"/>
      <c r="J24" s="5"/>
    </row>
    <row r="25" spans="1:10" x14ac:dyDescent="0.25">
      <c r="A25" s="31" t="s">
        <v>444</v>
      </c>
      <c r="B25" s="32"/>
      <c r="C25" s="33">
        <v>321.99</v>
      </c>
      <c r="D25" s="9">
        <v>-321.99</v>
      </c>
      <c r="E25" s="7">
        <f t="shared" si="0"/>
        <v>0</v>
      </c>
      <c r="F25" s="5"/>
      <c r="G25" s="5"/>
      <c r="H25" s="5"/>
      <c r="I25" s="5"/>
      <c r="J25" s="5"/>
    </row>
    <row r="26" spans="1:10" x14ac:dyDescent="0.25">
      <c r="A26" s="31" t="s">
        <v>488</v>
      </c>
      <c r="B26" s="32"/>
      <c r="C26" s="33">
        <f>-D26</f>
        <v>176.27</v>
      </c>
      <c r="D26" s="9">
        <v>-176.27</v>
      </c>
      <c r="E26" s="7">
        <f>SUM(C26:D26)</f>
        <v>0</v>
      </c>
      <c r="F26" s="5"/>
      <c r="G26" s="5"/>
      <c r="H26" s="5"/>
      <c r="I26" s="5"/>
      <c r="J26" s="5"/>
    </row>
    <row r="27" spans="1:10" x14ac:dyDescent="0.25">
      <c r="A27" s="31" t="s">
        <v>445</v>
      </c>
      <c r="B27" s="32"/>
      <c r="C27" s="33">
        <v>498.65</v>
      </c>
      <c r="D27" s="9">
        <v>-498.65</v>
      </c>
      <c r="E27" s="7">
        <f t="shared" si="0"/>
        <v>0</v>
      </c>
      <c r="F27" s="5"/>
      <c r="G27" s="5"/>
      <c r="H27" s="5"/>
      <c r="I27" s="5"/>
      <c r="J27" s="5"/>
    </row>
    <row r="28" spans="1:10" x14ac:dyDescent="0.25">
      <c r="A28" s="31" t="s">
        <v>446</v>
      </c>
      <c r="B28" s="32"/>
      <c r="C28" s="33">
        <v>24</v>
      </c>
      <c r="D28" s="9">
        <v>-24</v>
      </c>
      <c r="E28" s="7">
        <f t="shared" si="0"/>
        <v>0</v>
      </c>
      <c r="F28" s="5"/>
      <c r="G28" s="5"/>
      <c r="H28" s="5"/>
      <c r="I28" s="5"/>
      <c r="J28" s="5"/>
    </row>
    <row r="29" spans="1:10" x14ac:dyDescent="0.25">
      <c r="A29" s="31" t="s">
        <v>447</v>
      </c>
      <c r="B29" s="32"/>
      <c r="C29" s="33">
        <v>643.30999999999995</v>
      </c>
      <c r="D29" s="9">
        <v>-643.30999999999995</v>
      </c>
      <c r="E29" s="7">
        <f t="shared" si="0"/>
        <v>0</v>
      </c>
      <c r="F29" s="5"/>
      <c r="G29" s="5"/>
      <c r="H29" s="5"/>
      <c r="I29" s="5"/>
      <c r="J29" s="5"/>
    </row>
    <row r="30" spans="1:10" x14ac:dyDescent="0.25">
      <c r="A30" s="31" t="s">
        <v>448</v>
      </c>
      <c r="B30" s="32"/>
      <c r="C30" s="33">
        <v>272.33999999999997</v>
      </c>
      <c r="D30" s="9">
        <v>-272.33999999999997</v>
      </c>
      <c r="E30" s="7">
        <f t="shared" si="0"/>
        <v>0</v>
      </c>
      <c r="F30" s="5"/>
      <c r="G30" s="5"/>
      <c r="H30" s="5"/>
      <c r="I30" s="5"/>
      <c r="J30" s="5"/>
    </row>
    <row r="31" spans="1:10" x14ac:dyDescent="0.25">
      <c r="A31" s="31" t="s">
        <v>449</v>
      </c>
      <c r="B31" s="32"/>
      <c r="C31" s="33">
        <v>200.54000000000002</v>
      </c>
      <c r="D31" s="9">
        <v>-200.54000000000002</v>
      </c>
      <c r="E31" s="7">
        <f t="shared" si="0"/>
        <v>0</v>
      </c>
      <c r="F31" s="5"/>
      <c r="G31" s="5"/>
      <c r="H31" s="5"/>
      <c r="I31" s="5"/>
      <c r="J31" s="5"/>
    </row>
    <row r="32" spans="1:10" x14ac:dyDescent="0.25">
      <c r="A32" s="31" t="s">
        <v>450</v>
      </c>
      <c r="B32" s="32"/>
      <c r="C32" s="33">
        <v>616.88</v>
      </c>
      <c r="D32" s="9">
        <v>-616.88</v>
      </c>
      <c r="E32" s="7">
        <f t="shared" si="0"/>
        <v>0</v>
      </c>
      <c r="F32" s="5"/>
      <c r="G32" s="5"/>
      <c r="H32" s="5"/>
      <c r="I32" s="5"/>
      <c r="J32" s="5"/>
    </row>
    <row r="33" spans="1:10" x14ac:dyDescent="0.25">
      <c r="A33" s="31" t="s">
        <v>490</v>
      </c>
      <c r="B33" s="32"/>
      <c r="C33" s="33">
        <f>-D33</f>
        <v>225.7</v>
      </c>
      <c r="D33" s="9">
        <v>-225.7</v>
      </c>
      <c r="E33" s="7">
        <f>SUM(C33:D33)</f>
        <v>0</v>
      </c>
      <c r="F33" s="5"/>
      <c r="G33" s="5"/>
      <c r="H33" s="5"/>
      <c r="I33" s="5"/>
      <c r="J33" s="5"/>
    </row>
    <row r="34" spans="1:10" x14ac:dyDescent="0.25">
      <c r="A34" s="31" t="s">
        <v>452</v>
      </c>
      <c r="B34" s="32"/>
      <c r="C34" s="33">
        <v>350</v>
      </c>
      <c r="D34" s="9">
        <v>-497.52</v>
      </c>
      <c r="E34" s="7">
        <f t="shared" si="0"/>
        <v>-147.51999999999998</v>
      </c>
      <c r="F34" s="5"/>
      <c r="G34" s="5"/>
      <c r="H34" s="5"/>
      <c r="I34" s="5"/>
      <c r="J34" s="5"/>
    </row>
    <row r="35" spans="1:10" x14ac:dyDescent="0.25">
      <c r="A35" s="31" t="s">
        <v>458</v>
      </c>
      <c r="B35" s="32"/>
      <c r="C35" s="33">
        <v>30</v>
      </c>
      <c r="D35" s="9">
        <v>-30</v>
      </c>
      <c r="E35" s="7">
        <f t="shared" si="0"/>
        <v>0</v>
      </c>
      <c r="F35" s="5"/>
      <c r="G35" s="5"/>
      <c r="H35" s="5"/>
      <c r="I35" s="5"/>
      <c r="J35" s="5"/>
    </row>
    <row r="36" spans="1:10" x14ac:dyDescent="0.25">
      <c r="A36" s="31" t="s">
        <v>451</v>
      </c>
      <c r="B36" s="32"/>
      <c r="C36" s="33">
        <v>1000</v>
      </c>
      <c r="D36" s="9"/>
      <c r="E36" s="7">
        <f t="shared" si="0"/>
        <v>1000</v>
      </c>
      <c r="F36" s="5"/>
      <c r="G36" s="5"/>
      <c r="H36" s="5"/>
      <c r="I36" s="5"/>
      <c r="J36" s="5"/>
    </row>
    <row r="37" spans="1:10" x14ac:dyDescent="0.25">
      <c r="A37" s="31" t="s">
        <v>468</v>
      </c>
      <c r="B37" s="32"/>
      <c r="C37" s="33">
        <v>3113.83</v>
      </c>
      <c r="D37" s="9">
        <v>-2429.89</v>
      </c>
      <c r="E37" s="7">
        <f t="shared" si="0"/>
        <v>683.94</v>
      </c>
      <c r="F37" s="5"/>
      <c r="G37" s="5"/>
      <c r="H37" s="5"/>
      <c r="I37" s="5"/>
      <c r="J37" s="5"/>
    </row>
    <row r="38" spans="1:10" x14ac:dyDescent="0.25">
      <c r="A38" s="31" t="s">
        <v>480</v>
      </c>
      <c r="B38" s="32"/>
      <c r="C38" s="33">
        <f>-D38</f>
        <v>130</v>
      </c>
      <c r="D38" s="9">
        <v>-130</v>
      </c>
      <c r="E38" s="7">
        <f t="shared" si="0"/>
        <v>0</v>
      </c>
      <c r="F38" s="5"/>
      <c r="G38" s="5"/>
      <c r="H38" s="5"/>
      <c r="I38" s="5"/>
      <c r="J38" s="5"/>
    </row>
    <row r="39" spans="1:10" x14ac:dyDescent="0.25">
      <c r="A39" s="31" t="s">
        <v>481</v>
      </c>
      <c r="B39" s="32"/>
      <c r="C39" s="33">
        <f t="shared" ref="C39:C45" si="1">-D39</f>
        <v>120</v>
      </c>
      <c r="D39" s="9">
        <v>-120</v>
      </c>
      <c r="E39" s="7">
        <f t="shared" si="0"/>
        <v>0</v>
      </c>
      <c r="F39" s="5"/>
      <c r="G39" s="5"/>
      <c r="H39" s="5"/>
      <c r="I39" s="5"/>
      <c r="J39" s="5"/>
    </row>
    <row r="40" spans="1:10" x14ac:dyDescent="0.25">
      <c r="A40" s="31" t="s">
        <v>482</v>
      </c>
      <c r="B40" s="32"/>
      <c r="C40" s="33">
        <f t="shared" si="1"/>
        <v>8.4700000000000006</v>
      </c>
      <c r="D40" s="9">
        <v>-8.4700000000000006</v>
      </c>
      <c r="E40" s="7">
        <f t="shared" si="0"/>
        <v>0</v>
      </c>
      <c r="F40" s="5"/>
      <c r="G40" s="5"/>
      <c r="H40" s="5"/>
      <c r="I40" s="5"/>
      <c r="J40" s="5"/>
    </row>
    <row r="41" spans="1:10" x14ac:dyDescent="0.25">
      <c r="A41" s="31" t="s">
        <v>483</v>
      </c>
      <c r="B41" s="32"/>
      <c r="C41" s="33">
        <f t="shared" si="1"/>
        <v>111.86</v>
      </c>
      <c r="D41" s="9">
        <v>-111.86</v>
      </c>
      <c r="E41" s="7">
        <f t="shared" si="0"/>
        <v>0</v>
      </c>
      <c r="F41" s="5"/>
      <c r="G41" s="5"/>
      <c r="H41" s="5"/>
      <c r="I41" s="5"/>
      <c r="J41" s="5"/>
    </row>
    <row r="42" spans="1:10" x14ac:dyDescent="0.25">
      <c r="A42" s="31" t="s">
        <v>485</v>
      </c>
      <c r="B42" s="32"/>
      <c r="C42" s="33">
        <f t="shared" si="1"/>
        <v>122.88</v>
      </c>
      <c r="D42" s="9">
        <f>-28.13-94.75</f>
        <v>-122.88</v>
      </c>
      <c r="E42" s="7">
        <f t="shared" si="0"/>
        <v>0</v>
      </c>
      <c r="F42" s="5"/>
      <c r="G42" s="5"/>
      <c r="H42" s="5"/>
      <c r="I42" s="5"/>
      <c r="J42" s="5"/>
    </row>
    <row r="43" spans="1:10" x14ac:dyDescent="0.25">
      <c r="A43" s="31" t="s">
        <v>486</v>
      </c>
      <c r="B43" s="32"/>
      <c r="C43" s="33">
        <v>60</v>
      </c>
      <c r="D43" s="9">
        <v>-60</v>
      </c>
      <c r="E43" s="7">
        <f t="shared" si="0"/>
        <v>0</v>
      </c>
      <c r="F43" s="5"/>
      <c r="G43" s="5"/>
      <c r="H43" s="5"/>
      <c r="I43" s="5"/>
      <c r="J43" s="5"/>
    </row>
    <row r="44" spans="1:10" x14ac:dyDescent="0.25">
      <c r="A44" s="31" t="s">
        <v>484</v>
      </c>
      <c r="B44" s="32"/>
      <c r="C44" s="33">
        <f>-D44</f>
        <v>381.82</v>
      </c>
      <c r="D44" s="9">
        <v>-381.82</v>
      </c>
      <c r="E44" s="7">
        <f t="shared" si="0"/>
        <v>0</v>
      </c>
      <c r="F44" s="5"/>
      <c r="G44" s="5"/>
      <c r="H44" s="5"/>
      <c r="I44" s="5"/>
      <c r="J44" s="5"/>
    </row>
    <row r="45" spans="1:10" x14ac:dyDescent="0.25">
      <c r="A45" s="31" t="s">
        <v>487</v>
      </c>
      <c r="B45" s="32"/>
      <c r="C45" s="33">
        <f t="shared" si="1"/>
        <v>201.05</v>
      </c>
      <c r="D45" s="9">
        <f>-323.93-D42</f>
        <v>-201.05</v>
      </c>
      <c r="E45" s="7">
        <f t="shared" si="0"/>
        <v>0</v>
      </c>
      <c r="F45" s="5"/>
      <c r="G45" s="5"/>
      <c r="H45" s="5"/>
      <c r="I45" s="5"/>
      <c r="J45" s="5"/>
    </row>
    <row r="46" spans="1:10" x14ac:dyDescent="0.25">
      <c r="A46" s="31"/>
      <c r="B46" s="32"/>
      <c r="C46" s="33"/>
      <c r="D46" s="9"/>
      <c r="E46" s="7"/>
      <c r="F46" s="5"/>
      <c r="G46" s="5"/>
      <c r="H46" s="5"/>
      <c r="I46" s="5"/>
      <c r="J46" s="5"/>
    </row>
    <row r="47" spans="1:10" ht="13" x14ac:dyDescent="0.3">
      <c r="A47" s="5" t="s">
        <v>6</v>
      </c>
      <c r="B47" s="4"/>
      <c r="C47" s="51">
        <f>SUM(C3:C46)</f>
        <v>27599.470000000008</v>
      </c>
      <c r="D47" s="53">
        <f>SUM(D3:D46)</f>
        <v>-17274.940000000002</v>
      </c>
      <c r="E47" s="51">
        <f>SUM(E3:E46)</f>
        <v>10324.530000000001</v>
      </c>
      <c r="F47" s="5"/>
      <c r="G47" s="5"/>
      <c r="H47" s="5"/>
      <c r="I47" s="5"/>
      <c r="J47" s="5"/>
    </row>
    <row r="48" spans="1:10" x14ac:dyDescent="0.25">
      <c r="A48" s="5"/>
      <c r="B48" s="4"/>
      <c r="C48" s="33"/>
      <c r="D48" s="5"/>
      <c r="E48" s="5"/>
      <c r="F48" s="5"/>
      <c r="G48" s="5"/>
      <c r="H48" s="5"/>
      <c r="I48" s="5"/>
      <c r="J48" s="5"/>
    </row>
    <row r="49" spans="1:21" x14ac:dyDescent="0.25">
      <c r="A49" s="5"/>
      <c r="B49" s="4"/>
      <c r="C49" s="33"/>
      <c r="D49" s="5"/>
      <c r="E49" s="5"/>
      <c r="F49" s="5"/>
      <c r="G49" s="5"/>
      <c r="H49" s="5"/>
      <c r="I49" s="5"/>
      <c r="J49" s="5"/>
    </row>
    <row r="51" spans="1:21" ht="13" x14ac:dyDescent="0.3">
      <c r="A51" s="2" t="s">
        <v>108</v>
      </c>
      <c r="B51" s="4"/>
      <c r="C51" s="33"/>
      <c r="D51" s="5"/>
      <c r="E51" s="5"/>
    </row>
    <row r="52" spans="1:21" x14ac:dyDescent="0.25">
      <c r="A52" s="5"/>
      <c r="B52" s="4"/>
      <c r="C52" s="33"/>
      <c r="D52" s="5"/>
      <c r="E52" s="5"/>
    </row>
    <row r="53" spans="1:21" x14ac:dyDescent="0.25">
      <c r="A53" s="5" t="s">
        <v>21</v>
      </c>
      <c r="B53" s="5"/>
      <c r="C53" s="6">
        <v>71.67</v>
      </c>
      <c r="D53" s="33" t="s">
        <v>57</v>
      </c>
      <c r="M53" s="1" t="s">
        <v>70</v>
      </c>
      <c r="N53" s="1" t="s">
        <v>71</v>
      </c>
      <c r="O53" s="1" t="s">
        <v>10</v>
      </c>
      <c r="P53" s="1" t="s">
        <v>460</v>
      </c>
      <c r="Q53" s="1" t="s">
        <v>10</v>
      </c>
      <c r="T53" s="1" t="s">
        <v>475</v>
      </c>
      <c r="U53" s="41">
        <f>M56+N56+N78</f>
        <v>247.72000000000003</v>
      </c>
    </row>
    <row r="54" spans="1:21" x14ac:dyDescent="0.25">
      <c r="A54" s="5" t="s">
        <v>7</v>
      </c>
      <c r="B54" s="34"/>
      <c r="C54" s="6">
        <v>858.8</v>
      </c>
      <c r="D54" s="33" t="s">
        <v>57</v>
      </c>
      <c r="E54" s="5"/>
      <c r="K54" s="1" t="s">
        <v>32</v>
      </c>
      <c r="L54" s="1" t="s">
        <v>33</v>
      </c>
      <c r="M54" s="7">
        <v>2031.8</v>
      </c>
      <c r="N54" s="8"/>
      <c r="O54" s="8"/>
      <c r="T54" s="1" t="s">
        <v>476</v>
      </c>
      <c r="U54" s="1">
        <v>43</v>
      </c>
    </row>
    <row r="55" spans="1:21" x14ac:dyDescent="0.25">
      <c r="A55" s="5" t="s">
        <v>8</v>
      </c>
      <c r="B55" s="4"/>
      <c r="C55" s="6">
        <v>16.37</v>
      </c>
      <c r="D55" s="33"/>
      <c r="E55" s="5"/>
      <c r="L55" s="1" t="s">
        <v>69</v>
      </c>
      <c r="M55" s="7">
        <f>1148.6+15</f>
        <v>1163.5999999999999</v>
      </c>
      <c r="N55" s="29">
        <f>141.96</f>
        <v>141.96</v>
      </c>
      <c r="O55" s="29">
        <f>SUM(M55:N55)</f>
        <v>1305.56</v>
      </c>
      <c r="U55" s="41">
        <f>U53+U54</f>
        <v>290.72000000000003</v>
      </c>
    </row>
    <row r="56" spans="1:21" x14ac:dyDescent="0.25">
      <c r="A56" s="5" t="s">
        <v>9</v>
      </c>
      <c r="B56" s="4"/>
      <c r="C56" s="6">
        <v>84.16</v>
      </c>
      <c r="D56" s="33" t="s">
        <v>56</v>
      </c>
      <c r="E56" s="5"/>
      <c r="L56" s="1" t="s">
        <v>39</v>
      </c>
      <c r="M56" s="7">
        <v>112.73</v>
      </c>
      <c r="N56" s="29">
        <v>32.380000000000003</v>
      </c>
      <c r="O56" s="29">
        <f>SUM(M56:N56)</f>
        <v>145.11000000000001</v>
      </c>
    </row>
    <row r="57" spans="1:21" x14ac:dyDescent="0.25">
      <c r="A57" s="5" t="s">
        <v>17</v>
      </c>
      <c r="B57" s="35"/>
      <c r="C57" s="6">
        <v>3300</v>
      </c>
      <c r="D57" s="33" t="s">
        <v>57</v>
      </c>
      <c r="E57" s="5"/>
      <c r="L57" s="1" t="s">
        <v>40</v>
      </c>
      <c r="M57" s="7">
        <f>108.7-12</f>
        <v>96.7</v>
      </c>
      <c r="N57" s="29">
        <v>11.77</v>
      </c>
      <c r="O57" s="29">
        <f t="shared" ref="O57:O62" si="2">SUM(M57:N57)</f>
        <v>108.47</v>
      </c>
      <c r="U57" s="41"/>
    </row>
    <row r="58" spans="1:21" x14ac:dyDescent="0.25">
      <c r="A58" s="5" t="s">
        <v>18</v>
      </c>
      <c r="B58" s="34"/>
      <c r="C58" s="6">
        <v>83.41</v>
      </c>
      <c r="D58" s="33" t="s">
        <v>57</v>
      </c>
      <c r="E58" s="33"/>
      <c r="L58" s="1" t="s">
        <v>41</v>
      </c>
      <c r="M58" s="7">
        <v>842.39</v>
      </c>
      <c r="N58" s="29">
        <v>884.44</v>
      </c>
      <c r="O58" s="8">
        <f t="shared" si="2"/>
        <v>1726.83</v>
      </c>
      <c r="P58" s="48">
        <f>C79-O58</f>
        <v>114</v>
      </c>
      <c r="Q58" s="49">
        <f>O58+P58</f>
        <v>1840.83</v>
      </c>
    </row>
    <row r="59" spans="1:21" x14ac:dyDescent="0.25">
      <c r="A59" s="5" t="s">
        <v>19</v>
      </c>
      <c r="B59" s="4"/>
      <c r="C59" s="6">
        <v>1917.94</v>
      </c>
      <c r="D59" s="33" t="s">
        <v>56</v>
      </c>
      <c r="E59" s="5"/>
      <c r="L59" s="1" t="s">
        <v>44</v>
      </c>
      <c r="M59" s="7">
        <f>O59-N59</f>
        <v>142.43</v>
      </c>
      <c r="N59" s="29">
        <v>60.37</v>
      </c>
      <c r="O59" s="29">
        <v>202.8</v>
      </c>
    </row>
    <row r="60" spans="1:21" x14ac:dyDescent="0.25">
      <c r="A60" s="5" t="s">
        <v>112</v>
      </c>
      <c r="B60" s="4"/>
      <c r="C60" s="6">
        <v>286.19999999999993</v>
      </c>
      <c r="D60" s="5" t="s">
        <v>57</v>
      </c>
      <c r="E60" s="5"/>
      <c r="L60" s="1" t="s">
        <v>48</v>
      </c>
      <c r="M60" s="7">
        <v>155.54</v>
      </c>
      <c r="N60" s="29">
        <v>77.47</v>
      </c>
      <c r="O60" s="29">
        <f t="shared" si="2"/>
        <v>233.01</v>
      </c>
    </row>
    <row r="61" spans="1:21" x14ac:dyDescent="0.25">
      <c r="A61" s="5" t="s">
        <v>36</v>
      </c>
      <c r="B61" s="4"/>
      <c r="C61" s="6">
        <v>110</v>
      </c>
      <c r="D61" s="33"/>
      <c r="E61" s="5"/>
      <c r="L61" s="1" t="s">
        <v>110</v>
      </c>
      <c r="M61" s="28">
        <v>-2300</v>
      </c>
      <c r="N61" s="8"/>
      <c r="O61" s="29">
        <f t="shared" si="2"/>
        <v>-2300</v>
      </c>
    </row>
    <row r="62" spans="1:21" x14ac:dyDescent="0.25">
      <c r="A62" s="5"/>
      <c r="B62" s="4"/>
      <c r="C62" s="6"/>
      <c r="D62" s="33"/>
      <c r="E62" s="5"/>
      <c r="L62" s="1" t="s">
        <v>456</v>
      </c>
      <c r="M62" s="28">
        <f>-2380-260</f>
        <v>-2640</v>
      </c>
      <c r="N62" s="8"/>
      <c r="O62" s="29">
        <f t="shared" si="2"/>
        <v>-2640</v>
      </c>
    </row>
    <row r="63" spans="1:21" x14ac:dyDescent="0.25">
      <c r="A63" s="5"/>
      <c r="B63" s="4"/>
      <c r="C63" s="6"/>
      <c r="D63" s="33"/>
      <c r="E63" s="5"/>
      <c r="M63" s="7"/>
      <c r="N63" s="8"/>
      <c r="O63" s="8"/>
    </row>
    <row r="64" spans="1:21" x14ac:dyDescent="0.25">
      <c r="D64" s="33"/>
      <c r="E64" s="5"/>
      <c r="M64" s="7"/>
      <c r="N64" s="8"/>
      <c r="O64" s="8"/>
    </row>
    <row r="65" spans="1:17" x14ac:dyDescent="0.25">
      <c r="A65" s="5"/>
      <c r="B65" s="4"/>
      <c r="C65" s="6"/>
      <c r="D65" s="33"/>
      <c r="E65" s="5"/>
      <c r="L65" s="1" t="s">
        <v>58</v>
      </c>
      <c r="M65" s="7">
        <v>190</v>
      </c>
      <c r="N65" s="29">
        <v>74.12</v>
      </c>
      <c r="O65" s="29">
        <f>SUM(M65:N65)</f>
        <v>264.12</v>
      </c>
    </row>
    <row r="66" spans="1:17" x14ac:dyDescent="0.25">
      <c r="A66" s="5"/>
      <c r="B66" s="4"/>
      <c r="C66" s="6"/>
      <c r="D66" s="33"/>
      <c r="E66" s="5"/>
      <c r="L66" s="1" t="s">
        <v>59</v>
      </c>
      <c r="M66" s="7">
        <v>116.6</v>
      </c>
      <c r="N66" s="8">
        <v>57.91</v>
      </c>
      <c r="O66" s="8">
        <f>SUM(M66:N66)</f>
        <v>174.51</v>
      </c>
    </row>
    <row r="67" spans="1:17" x14ac:dyDescent="0.25">
      <c r="A67" s="5"/>
      <c r="B67" s="4"/>
      <c r="C67" s="6"/>
      <c r="D67" s="33"/>
      <c r="E67" s="5"/>
      <c r="L67" s="1" t="s">
        <v>126</v>
      </c>
      <c r="M67" s="8"/>
      <c r="N67" s="8"/>
      <c r="O67" s="8"/>
      <c r="P67" s="50">
        <v>1030</v>
      </c>
    </row>
    <row r="68" spans="1:17" x14ac:dyDescent="0.25">
      <c r="A68" s="5" t="s">
        <v>126</v>
      </c>
      <c r="C68" s="33">
        <v>1030</v>
      </c>
      <c r="D68" s="33"/>
      <c r="E68" s="5"/>
      <c r="L68" s="1" t="s">
        <v>66</v>
      </c>
      <c r="M68" s="8">
        <f>267.21-N68</f>
        <v>120.43999999999997</v>
      </c>
      <c r="N68" s="8">
        <v>146.77000000000001</v>
      </c>
      <c r="O68" s="8">
        <f t="shared" ref="O68:O79" si="3">SUM(M68:N68)</f>
        <v>267.20999999999998</v>
      </c>
    </row>
    <row r="69" spans="1:17" x14ac:dyDescent="0.25">
      <c r="A69" s="5" t="s">
        <v>22</v>
      </c>
      <c r="B69" s="5"/>
      <c r="C69" s="33">
        <v>145.11000000000001</v>
      </c>
      <c r="D69" s="33"/>
      <c r="E69" s="5"/>
      <c r="L69" s="1" t="s">
        <v>463</v>
      </c>
      <c r="M69" s="8">
        <f>1277.39-N69</f>
        <v>1142.3200000000002</v>
      </c>
      <c r="N69" s="29">
        <v>135.07</v>
      </c>
      <c r="O69" s="29">
        <f t="shared" si="3"/>
        <v>1277.3900000000001</v>
      </c>
    </row>
    <row r="70" spans="1:17" x14ac:dyDescent="0.25">
      <c r="A70" s="5" t="s">
        <v>23</v>
      </c>
      <c r="B70" s="5"/>
      <c r="C70" s="33">
        <v>108.47</v>
      </c>
      <c r="D70" s="33"/>
      <c r="E70" s="5"/>
      <c r="L70" s="1" t="s">
        <v>128</v>
      </c>
      <c r="M70" s="8">
        <v>234.9</v>
      </c>
      <c r="N70" s="29">
        <v>242.04999999999998</v>
      </c>
      <c r="O70" s="29">
        <f t="shared" si="3"/>
        <v>476.95</v>
      </c>
    </row>
    <row r="71" spans="1:17" x14ac:dyDescent="0.25">
      <c r="A71" s="5" t="s">
        <v>24</v>
      </c>
      <c r="B71" s="5"/>
      <c r="C71" s="33">
        <v>202.8</v>
      </c>
      <c r="D71" s="33"/>
      <c r="E71" s="5"/>
      <c r="L71" s="1" t="s">
        <v>129</v>
      </c>
      <c r="M71" s="29">
        <v>-1000</v>
      </c>
      <c r="N71" s="8"/>
      <c r="O71" s="29">
        <f t="shared" si="3"/>
        <v>-1000</v>
      </c>
    </row>
    <row r="72" spans="1:17" x14ac:dyDescent="0.25">
      <c r="A72" s="5" t="s">
        <v>25</v>
      </c>
      <c r="B72" s="5"/>
      <c r="C72" s="33">
        <v>233.01</v>
      </c>
      <c r="D72" s="33"/>
      <c r="E72" s="5"/>
      <c r="L72" s="1" t="s">
        <v>457</v>
      </c>
      <c r="M72" s="8">
        <v>334</v>
      </c>
      <c r="N72" s="29">
        <f>231.72</f>
        <v>231.72</v>
      </c>
      <c r="O72" s="8">
        <f t="shared" si="3"/>
        <v>565.72</v>
      </c>
      <c r="P72" s="1">
        <v>84</v>
      </c>
      <c r="Q72" s="49">
        <f>O72+P72</f>
        <v>649.72</v>
      </c>
    </row>
    <row r="73" spans="1:17" x14ac:dyDescent="0.25">
      <c r="A73" s="5" t="s">
        <v>26</v>
      </c>
      <c r="B73" s="5"/>
      <c r="C73" s="33">
        <v>264.12</v>
      </c>
      <c r="D73" s="33"/>
      <c r="E73" s="5"/>
      <c r="L73" s="1" t="s">
        <v>73</v>
      </c>
      <c r="M73" s="8">
        <f>31.5+134.4+31.45+345</f>
        <v>542.35</v>
      </c>
      <c r="N73" s="8">
        <v>1052.47</v>
      </c>
      <c r="O73" s="8">
        <f t="shared" si="3"/>
        <v>1594.8200000000002</v>
      </c>
    </row>
    <row r="74" spans="1:17" x14ac:dyDescent="0.25">
      <c r="A74" s="5" t="s">
        <v>27</v>
      </c>
      <c r="B74" s="5"/>
      <c r="C74" s="33">
        <v>174.51</v>
      </c>
      <c r="D74" s="33"/>
      <c r="E74" s="5"/>
      <c r="L74" s="1" t="s">
        <v>75</v>
      </c>
      <c r="M74" s="8"/>
      <c r="N74" s="8"/>
      <c r="O74" s="8">
        <f t="shared" si="3"/>
        <v>0</v>
      </c>
    </row>
    <row r="75" spans="1:17" x14ac:dyDescent="0.25">
      <c r="A75" s="5" t="s">
        <v>28</v>
      </c>
      <c r="B75" s="5"/>
      <c r="C75" s="33">
        <v>267.20999999999998</v>
      </c>
      <c r="D75" s="33"/>
      <c r="E75" s="5"/>
      <c r="L75" s="1" t="s">
        <v>105</v>
      </c>
      <c r="M75" s="29">
        <v>-250</v>
      </c>
      <c r="N75" s="29"/>
      <c r="O75" s="29">
        <f t="shared" si="3"/>
        <v>-250</v>
      </c>
      <c r="P75" s="29"/>
      <c r="Q75" s="29"/>
    </row>
    <row r="76" spans="1:17" x14ac:dyDescent="0.25">
      <c r="A76" s="5" t="s">
        <v>128</v>
      </c>
      <c r="B76" s="5"/>
      <c r="C76" s="33">
        <v>476.95</v>
      </c>
      <c r="D76" s="33"/>
      <c r="E76" s="5"/>
      <c r="L76" s="1" t="s">
        <v>455</v>
      </c>
      <c r="M76" s="29">
        <f>O76-N76</f>
        <v>490.28</v>
      </c>
      <c r="N76" s="29">
        <v>53.03</v>
      </c>
      <c r="O76" s="29">
        <v>543.30999999999995</v>
      </c>
      <c r="P76" s="29"/>
      <c r="Q76" s="29"/>
    </row>
    <row r="77" spans="1:17" x14ac:dyDescent="0.25">
      <c r="A77" s="5" t="s">
        <v>34</v>
      </c>
      <c r="B77" s="4"/>
      <c r="C77" s="36">
        <v>1305.56</v>
      </c>
      <c r="D77" s="33"/>
      <c r="E77" s="5"/>
      <c r="L77" s="1" t="s">
        <v>461</v>
      </c>
      <c r="M77" s="29"/>
      <c r="N77" s="29">
        <v>29.46</v>
      </c>
      <c r="O77" s="29">
        <f t="shared" si="3"/>
        <v>29.46</v>
      </c>
      <c r="P77" s="29">
        <v>570</v>
      </c>
      <c r="Q77" s="29">
        <f>N77+P77</f>
        <v>599.46</v>
      </c>
    </row>
    <row r="78" spans="1:17" x14ac:dyDescent="0.25">
      <c r="A78" s="5" t="s">
        <v>117</v>
      </c>
      <c r="B78" s="4"/>
      <c r="C78" s="36">
        <v>35</v>
      </c>
      <c r="D78" s="33"/>
      <c r="E78" s="5"/>
      <c r="L78" s="1" t="s">
        <v>471</v>
      </c>
      <c r="M78" s="29"/>
      <c r="N78" s="29">
        <v>102.61</v>
      </c>
      <c r="O78" s="29">
        <f>N78</f>
        <v>102.61</v>
      </c>
      <c r="P78" s="29"/>
      <c r="Q78" s="29"/>
    </row>
    <row r="79" spans="1:17" x14ac:dyDescent="0.25">
      <c r="A79" s="5" t="s">
        <v>41</v>
      </c>
      <c r="C79" s="33">
        <v>1840.83</v>
      </c>
      <c r="D79" s="33"/>
      <c r="E79" s="52" t="s">
        <v>130</v>
      </c>
      <c r="F79" s="42">
        <f>C79-C18</f>
        <v>1705.58</v>
      </c>
      <c r="L79" s="1" t="s">
        <v>471</v>
      </c>
      <c r="M79" s="29"/>
      <c r="N79" s="29">
        <v>104.52</v>
      </c>
      <c r="O79" s="29">
        <f t="shared" si="3"/>
        <v>104.52</v>
      </c>
      <c r="P79" s="29"/>
      <c r="Q79" s="29"/>
    </row>
    <row r="80" spans="1:17" ht="23" x14ac:dyDescent="0.25">
      <c r="A80" s="5" t="s">
        <v>465</v>
      </c>
      <c r="C80" s="8">
        <v>553.30999999999995</v>
      </c>
      <c r="D80" s="33"/>
      <c r="E80" s="52" t="s">
        <v>131</v>
      </c>
      <c r="F80" s="42">
        <f>C68-C19</f>
        <v>196.03999999999996</v>
      </c>
      <c r="L80" s="1" t="s">
        <v>479</v>
      </c>
      <c r="M80" s="29">
        <v>-1120</v>
      </c>
      <c r="N80" s="29"/>
      <c r="O80" s="29"/>
      <c r="P80" s="29"/>
      <c r="Q80" s="29"/>
    </row>
    <row r="81" spans="1:15" ht="23" x14ac:dyDescent="0.25">
      <c r="A81" s="5" t="s">
        <v>457</v>
      </c>
      <c r="B81" s="4"/>
      <c r="C81" s="36">
        <v>649.72</v>
      </c>
      <c r="D81" s="33"/>
      <c r="E81" s="52" t="s">
        <v>132</v>
      </c>
      <c r="F81" s="42">
        <f>C76-C22-C21</f>
        <v>330.73</v>
      </c>
      <c r="L81" s="1" t="s">
        <v>495</v>
      </c>
      <c r="M81" s="29">
        <v>400</v>
      </c>
    </row>
    <row r="82" spans="1:15" ht="23" x14ac:dyDescent="0.25">
      <c r="A82" s="5" t="s">
        <v>47</v>
      </c>
      <c r="B82" s="4"/>
      <c r="C82" s="36">
        <v>1500</v>
      </c>
      <c r="D82" s="5"/>
      <c r="E82" s="52" t="s">
        <v>466</v>
      </c>
      <c r="F82" s="42">
        <f>C81-C27</f>
        <v>151.07000000000005</v>
      </c>
      <c r="M82" s="29"/>
    </row>
    <row r="83" spans="1:15" x14ac:dyDescent="0.25">
      <c r="A83" s="5" t="s">
        <v>127</v>
      </c>
      <c r="B83" s="4"/>
      <c r="C83" s="36">
        <v>70</v>
      </c>
      <c r="D83" s="5"/>
      <c r="E83" s="52" t="s">
        <v>477</v>
      </c>
      <c r="F83" s="42">
        <f>C77+C78+C84+C85-C31</f>
        <v>2462.41</v>
      </c>
      <c r="L83" s="1" t="s">
        <v>493</v>
      </c>
      <c r="M83" s="29">
        <v>-130</v>
      </c>
    </row>
    <row r="84" spans="1:15" ht="23" x14ac:dyDescent="0.25">
      <c r="A84" s="5" t="s">
        <v>454</v>
      </c>
      <c r="B84" s="4"/>
      <c r="C84" s="36">
        <v>1277.3900000000001</v>
      </c>
      <c r="D84" s="5"/>
      <c r="E84" s="52" t="s">
        <v>491</v>
      </c>
      <c r="F84" s="42">
        <f>C86+SUM(D38:D43)</f>
        <v>1041.6100000000001</v>
      </c>
      <c r="L84" s="1" t="s">
        <v>494</v>
      </c>
      <c r="M84" s="29">
        <v>-60</v>
      </c>
    </row>
    <row r="85" spans="1:15" x14ac:dyDescent="0.25">
      <c r="A85" s="5" t="s">
        <v>464</v>
      </c>
      <c r="B85" s="4"/>
      <c r="C85" s="36">
        <v>45</v>
      </c>
      <c r="D85" s="5"/>
      <c r="E85" s="5"/>
    </row>
    <row r="86" spans="1:15" x14ac:dyDescent="0.25">
      <c r="A86" s="5" t="s">
        <v>74</v>
      </c>
      <c r="B86" s="4"/>
      <c r="C86" s="36">
        <f>O73</f>
        <v>1594.8200000000002</v>
      </c>
      <c r="D86" s="5"/>
      <c r="E86" s="5"/>
      <c r="F86" s="8"/>
      <c r="G86" s="8"/>
    </row>
    <row r="87" spans="1:15" x14ac:dyDescent="0.25">
      <c r="A87" s="5" t="s">
        <v>114</v>
      </c>
      <c r="B87" s="4"/>
      <c r="C87" s="36">
        <v>30</v>
      </c>
      <c r="D87" s="5"/>
      <c r="E87" s="5"/>
      <c r="F87" s="8"/>
      <c r="G87" s="8"/>
    </row>
    <row r="88" spans="1:15" x14ac:dyDescent="0.25">
      <c r="A88" s="5" t="s">
        <v>118</v>
      </c>
      <c r="B88" s="4"/>
      <c r="C88" s="36">
        <v>221.65</v>
      </c>
      <c r="D88" s="5"/>
      <c r="E88" s="5"/>
      <c r="F88" s="8"/>
      <c r="G88" s="8"/>
      <c r="M88" s="7">
        <f>SUM(M54:M86)</f>
        <v>616.0799999999997</v>
      </c>
      <c r="N88" s="8"/>
      <c r="O88" s="8"/>
    </row>
    <row r="89" spans="1:15" x14ac:dyDescent="0.25">
      <c r="A89" s="5" t="s">
        <v>453</v>
      </c>
      <c r="B89" s="4"/>
      <c r="C89" s="36">
        <v>184.5</v>
      </c>
      <c r="D89" s="5"/>
      <c r="E89" s="5"/>
      <c r="F89" s="8"/>
      <c r="G89" s="8"/>
    </row>
    <row r="90" spans="1:15" x14ac:dyDescent="0.25">
      <c r="A90" s="5" t="s">
        <v>459</v>
      </c>
      <c r="B90" s="4"/>
      <c r="C90" s="36">
        <v>609.46</v>
      </c>
      <c r="D90" s="5"/>
      <c r="E90" s="5"/>
      <c r="F90" s="8"/>
      <c r="G90" s="8"/>
      <c r="L90" s="54"/>
      <c r="N90" s="54"/>
    </row>
    <row r="91" spans="1:15" x14ac:dyDescent="0.25">
      <c r="A91" s="5" t="s">
        <v>462</v>
      </c>
      <c r="B91" s="4"/>
      <c r="C91" s="36">
        <v>150</v>
      </c>
      <c r="D91" s="5"/>
      <c r="E91" s="5"/>
      <c r="F91" s="8"/>
      <c r="G91" s="8"/>
      <c r="L91" s="54"/>
      <c r="N91" s="54"/>
    </row>
    <row r="92" spans="1:15" x14ac:dyDescent="0.25">
      <c r="A92" s="5" t="s">
        <v>115</v>
      </c>
      <c r="B92" s="4"/>
      <c r="C92" s="36">
        <v>44</v>
      </c>
      <c r="D92" s="5"/>
      <c r="E92" s="5"/>
      <c r="F92" s="8"/>
      <c r="G92" s="8"/>
      <c r="L92" s="54"/>
      <c r="N92" s="54"/>
    </row>
    <row r="93" spans="1:15" x14ac:dyDescent="0.25">
      <c r="A93" s="5" t="s">
        <v>467</v>
      </c>
      <c r="B93" s="4"/>
      <c r="C93" s="36">
        <v>480</v>
      </c>
      <c r="D93" s="5"/>
      <c r="E93" s="5"/>
      <c r="F93" s="8"/>
      <c r="G93" s="8"/>
      <c r="L93" s="54"/>
      <c r="N93" s="54"/>
    </row>
    <row r="94" spans="1:15" x14ac:dyDescent="0.25">
      <c r="A94" s="5" t="s">
        <v>469</v>
      </c>
      <c r="B94" s="4"/>
      <c r="C94" s="36">
        <v>1813.83</v>
      </c>
      <c r="D94" s="5"/>
      <c r="E94" s="5"/>
      <c r="F94" s="8"/>
      <c r="G94" s="8"/>
      <c r="L94" s="55"/>
      <c r="N94" s="54"/>
    </row>
    <row r="95" spans="1:15" x14ac:dyDescent="0.25">
      <c r="A95" s="5" t="s">
        <v>470</v>
      </c>
      <c r="B95" s="4"/>
      <c r="C95" s="36">
        <f>O78</f>
        <v>102.61</v>
      </c>
      <c r="D95" s="5"/>
      <c r="E95" s="5"/>
      <c r="F95" s="8"/>
      <c r="G95" s="8"/>
      <c r="L95" s="55"/>
      <c r="N95" s="54"/>
    </row>
    <row r="96" spans="1:15" x14ac:dyDescent="0.25">
      <c r="A96" s="5" t="s">
        <v>472</v>
      </c>
      <c r="B96" s="4"/>
      <c r="C96" s="36">
        <v>19.52</v>
      </c>
      <c r="D96" s="5"/>
      <c r="E96" s="5"/>
      <c r="F96" s="8"/>
      <c r="G96" s="8"/>
      <c r="L96" s="55"/>
      <c r="N96" s="54"/>
    </row>
    <row r="97" spans="1:17" x14ac:dyDescent="0.25">
      <c r="A97" s="5" t="s">
        <v>473</v>
      </c>
      <c r="B97" s="4"/>
      <c r="C97" s="36">
        <v>170.67999999999998</v>
      </c>
      <c r="D97" s="5"/>
      <c r="E97" s="5"/>
      <c r="F97" s="8"/>
      <c r="G97" s="8"/>
      <c r="L97" s="55"/>
      <c r="N97" s="54"/>
    </row>
    <row r="98" spans="1:17" x14ac:dyDescent="0.25">
      <c r="A98" s="5" t="s">
        <v>492</v>
      </c>
      <c r="B98" s="4"/>
      <c r="C98" s="36">
        <f>O79</f>
        <v>104.52</v>
      </c>
      <c r="D98" s="5"/>
      <c r="E98" s="5"/>
      <c r="F98" s="8"/>
      <c r="G98" s="8"/>
      <c r="L98" s="55"/>
      <c r="N98" s="54"/>
    </row>
    <row r="99" spans="1:17" x14ac:dyDescent="0.25">
      <c r="A99" s="5"/>
      <c r="B99" s="4"/>
      <c r="C99" s="36"/>
      <c r="D99" s="5"/>
      <c r="E99" s="5"/>
      <c r="L99" s="55"/>
      <c r="N99" s="54"/>
    </row>
    <row r="100" spans="1:17" ht="13" x14ac:dyDescent="0.3">
      <c r="A100" s="5" t="s">
        <v>10</v>
      </c>
      <c r="B100" s="4"/>
      <c r="C100" s="37">
        <f>SUM(C53:C99)</f>
        <v>22433.130000000005</v>
      </c>
      <c r="D100" s="5"/>
      <c r="E100" s="5"/>
      <c r="N100" s="54"/>
    </row>
    <row r="101" spans="1:17" x14ac:dyDescent="0.25">
      <c r="A101" s="5"/>
      <c r="B101" s="4"/>
      <c r="C101" s="30"/>
      <c r="D101" s="5"/>
      <c r="E101" s="5"/>
      <c r="N101" s="55"/>
    </row>
    <row r="102" spans="1:17" x14ac:dyDescent="0.25">
      <c r="A102" s="5"/>
      <c r="B102" s="4"/>
      <c r="C102" s="30"/>
      <c r="D102" s="5"/>
      <c r="E102" s="5"/>
      <c r="Q102" s="41"/>
    </row>
    <row r="103" spans="1:17" x14ac:dyDescent="0.25">
      <c r="A103" s="5" t="s">
        <v>133</v>
      </c>
      <c r="B103" s="4"/>
      <c r="C103" s="30">
        <f>[1]Accounts!$C$8+[1]Accounts!$I$8+M54</f>
        <v>20674.840000000026</v>
      </c>
      <c r="D103" s="33">
        <f>C103+C100+D47-C106-C107-C108-C109</f>
        <v>7.3600000000177488</v>
      </c>
      <c r="E103" s="33"/>
    </row>
    <row r="104" spans="1:17" x14ac:dyDescent="0.25">
      <c r="A104" s="5"/>
      <c r="B104" s="4"/>
      <c r="C104" s="30"/>
      <c r="D104" s="5"/>
      <c r="E104" s="5"/>
      <c r="Q104" s="41"/>
    </row>
    <row r="105" spans="1:17" ht="13" x14ac:dyDescent="0.3">
      <c r="A105" s="2" t="s">
        <v>11</v>
      </c>
      <c r="B105" s="4"/>
      <c r="C105" s="36"/>
      <c r="D105" s="5"/>
      <c r="E105" s="5"/>
    </row>
    <row r="106" spans="1:17" x14ac:dyDescent="0.25">
      <c r="A106" s="5" t="s">
        <v>12</v>
      </c>
      <c r="B106" s="4"/>
      <c r="C106" s="36">
        <f>M88</f>
        <v>616.0799999999997</v>
      </c>
      <c r="D106" s="5"/>
      <c r="E106" s="5"/>
    </row>
    <row r="107" spans="1:17" x14ac:dyDescent="0.25">
      <c r="A107" s="5" t="s">
        <v>13</v>
      </c>
      <c r="B107" s="4"/>
      <c r="C107" s="38">
        <f>[1]Accounts!$D$169</f>
        <v>25016.720000000012</v>
      </c>
      <c r="D107" s="33"/>
      <c r="E107" s="33"/>
    </row>
    <row r="108" spans="1:17" x14ac:dyDescent="0.25">
      <c r="A108" s="5" t="s">
        <v>14</v>
      </c>
      <c r="B108" s="4"/>
      <c r="C108" s="39">
        <v>0</v>
      </c>
      <c r="D108" s="5"/>
      <c r="E108" s="5"/>
    </row>
    <row r="109" spans="1:17" x14ac:dyDescent="0.25">
      <c r="A109" s="5" t="s">
        <v>474</v>
      </c>
      <c r="B109" s="4"/>
      <c r="C109" s="30">
        <v>192.87</v>
      </c>
      <c r="D109" s="5"/>
      <c r="E109" s="5"/>
    </row>
    <row r="110" spans="1:17" x14ac:dyDescent="0.25">
      <c r="A110" s="5"/>
      <c r="B110" s="4"/>
      <c r="C110" s="33"/>
      <c r="D110" s="5"/>
      <c r="E110" s="5"/>
    </row>
    <row r="111" spans="1:17" ht="13.5" thickBot="1" x14ac:dyDescent="0.35">
      <c r="A111" s="2" t="s">
        <v>15</v>
      </c>
      <c r="B111" s="4"/>
      <c r="C111" s="40">
        <f>SUM(C106:C109)-E47</f>
        <v>15501.140000000009</v>
      </c>
      <c r="D111" s="5"/>
      <c r="E111" s="33"/>
    </row>
    <row r="112" spans="1:17" ht="13" thickTop="1" x14ac:dyDescent="0.25">
      <c r="A112" s="5"/>
      <c r="B112" s="4"/>
      <c r="C112" s="5"/>
      <c r="D112" s="5"/>
      <c r="E112" s="5"/>
    </row>
    <row r="113" spans="1:14" x14ac:dyDescent="0.25">
      <c r="B113" s="4"/>
      <c r="C113" s="5"/>
      <c r="D113" s="5"/>
      <c r="E113" s="5"/>
    </row>
    <row r="114" spans="1:14" x14ac:dyDescent="0.25">
      <c r="A114" s="5"/>
      <c r="B114" s="4"/>
      <c r="C114" s="33"/>
      <c r="D114" s="5"/>
      <c r="E114" s="5"/>
    </row>
    <row r="115" spans="1:14" x14ac:dyDescent="0.25">
      <c r="A115" s="5" t="s">
        <v>478</v>
      </c>
      <c r="B115" s="4"/>
      <c r="C115" s="5"/>
      <c r="D115" s="5"/>
      <c r="E115" s="5"/>
    </row>
    <row r="128" spans="1:14" x14ac:dyDescent="0.25">
      <c r="M128" s="10"/>
      <c r="N128" s="11"/>
    </row>
    <row r="130" spans="2:14" x14ac:dyDescent="0.25">
      <c r="N130" s="11"/>
    </row>
    <row r="131" spans="2:14" x14ac:dyDescent="0.25">
      <c r="B131" s="1">
        <f>60*15</f>
        <v>900</v>
      </c>
    </row>
  </sheetData>
  <pageMargins left="0.7" right="0.7" top="0.75" bottom="0.75" header="0.3" footer="0.3"/>
  <pageSetup paperSize="9" scale="78" fitToHeight="0" orientation="portrait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5D6D-2BED-4A84-ACD3-F8DDEF5E96D3}">
  <dimension ref="A1:L20"/>
  <sheetViews>
    <sheetView workbookViewId="0">
      <selection activeCell="A3" sqref="A3"/>
    </sheetView>
  </sheetViews>
  <sheetFormatPr defaultRowHeight="12.5" x14ac:dyDescent="0.25"/>
  <cols>
    <col min="1" max="1" width="24.54296875" customWidth="1"/>
    <col min="2" max="2" width="9.1796875" style="57" bestFit="1" customWidth="1"/>
    <col min="4" max="4" width="22.36328125" bestFit="1" customWidth="1"/>
    <col min="5" max="5" width="8.7265625" style="57"/>
  </cols>
  <sheetData>
    <row r="1" spans="1:12" x14ac:dyDescent="0.25">
      <c r="A1" t="s">
        <v>496</v>
      </c>
    </row>
    <row r="3" spans="1:12" ht="13" x14ac:dyDescent="0.3">
      <c r="A3" s="59" t="s">
        <v>497</v>
      </c>
      <c r="B3" s="60"/>
      <c r="C3" s="59"/>
      <c r="D3" s="59" t="s">
        <v>511</v>
      </c>
      <c r="K3" s="1"/>
    </row>
    <row r="4" spans="1:12" x14ac:dyDescent="0.25">
      <c r="K4" s="1"/>
    </row>
    <row r="5" spans="1:12" x14ac:dyDescent="0.25">
      <c r="A5" t="s">
        <v>498</v>
      </c>
      <c r="B5" s="57">
        <f>'2022 &amp; 3'!C57+'2022 &amp; 3'!C60+'2022 &amp; 3'!C61+'2022 &amp; 3'!C58</f>
        <v>3779.6099999999997</v>
      </c>
      <c r="D5" s="1" t="s">
        <v>119</v>
      </c>
      <c r="E5" s="57">
        <v>-4500</v>
      </c>
      <c r="K5" s="1"/>
      <c r="L5" s="56"/>
    </row>
    <row r="6" spans="1:12" x14ac:dyDescent="0.25">
      <c r="A6" t="s">
        <v>500</v>
      </c>
      <c r="B6" s="57">
        <f>'2022 &amp; 3'!C59</f>
        <v>1917.94</v>
      </c>
      <c r="D6" s="1" t="s">
        <v>513</v>
      </c>
      <c r="E6" s="57">
        <f>'2022 &amp; 3'!D37</f>
        <v>-2429.89</v>
      </c>
    </row>
    <row r="7" spans="1:12" x14ac:dyDescent="0.25">
      <c r="A7" t="s">
        <v>510</v>
      </c>
      <c r="B7" s="57">
        <f>'2022 &amp; 3'!C94</f>
        <v>1813.83</v>
      </c>
      <c r="D7" s="1" t="s">
        <v>489</v>
      </c>
      <c r="E7" s="57">
        <v>-1800</v>
      </c>
    </row>
    <row r="8" spans="1:12" x14ac:dyDescent="0.25">
      <c r="A8" t="s">
        <v>499</v>
      </c>
      <c r="B8" s="57">
        <f>'2022 &amp; 3'!C54</f>
        <v>858.8</v>
      </c>
      <c r="D8" s="1" t="s">
        <v>517</v>
      </c>
      <c r="E8" s="57">
        <f>'2022 &amp; 3'!D32+'2022 &amp; 3'!D33</f>
        <v>-842.57999999999993</v>
      </c>
    </row>
    <row r="9" spans="1:12" ht="25" x14ac:dyDescent="0.25">
      <c r="A9" t="s">
        <v>501</v>
      </c>
      <c r="B9" s="57">
        <f>'2022 &amp; 3'!C53+'2022 &amp; 3'!C55+'2022 &amp; 3'!C56</f>
        <v>172.2</v>
      </c>
      <c r="D9" s="58" t="s">
        <v>512</v>
      </c>
      <c r="E9" s="57">
        <f>'2022 &amp; 3'!D34+'2022 &amp; 3'!D35</f>
        <v>-527.52</v>
      </c>
    </row>
    <row r="10" spans="1:12" x14ac:dyDescent="0.25">
      <c r="D10" s="1" t="s">
        <v>488</v>
      </c>
      <c r="E10" s="57">
        <f>'2022 &amp; 3'!D25+'2022 &amp; 3'!D26</f>
        <v>-498.26</v>
      </c>
    </row>
    <row r="11" spans="1:12" x14ac:dyDescent="0.25">
      <c r="A11" t="s">
        <v>503</v>
      </c>
      <c r="B11" s="57">
        <f>'2022 &amp; 3'!F83+'2022 &amp; 3'!C85+'2022 &amp; 3'!C78+'2022 &amp; 3'!C92</f>
        <v>2586.41</v>
      </c>
      <c r="D11" s="1" t="s">
        <v>515</v>
      </c>
      <c r="E11" s="57">
        <f>'2022 &amp; 3'!D9</f>
        <v>-478</v>
      </c>
    </row>
    <row r="12" spans="1:12" x14ac:dyDescent="0.25">
      <c r="A12" t="s">
        <v>502</v>
      </c>
      <c r="B12" s="57">
        <f>'2022 &amp; 3'!F79+'2022 &amp; 3'!F80</f>
        <v>1901.62</v>
      </c>
      <c r="D12" t="s">
        <v>20</v>
      </c>
      <c r="E12" s="57">
        <f>'2022 &amp; 3'!D44</f>
        <v>-381.82</v>
      </c>
    </row>
    <row r="13" spans="1:12" x14ac:dyDescent="0.25">
      <c r="A13" t="s">
        <v>505</v>
      </c>
      <c r="B13" s="57">
        <f>'2022 &amp; 3'!C69+'2022 &amp; 3'!C70+'2022 &amp; 3'!C71+'2022 &amp; 3'!C72+'2022 &amp; 3'!C73+'2022 &amp; 3'!C74+'2022 &amp; 3'!C75+'2022 &amp; 3'!C95+'2022 &amp; 3'!C98</f>
        <v>1602.36</v>
      </c>
      <c r="D13" s="1" t="s">
        <v>518</v>
      </c>
      <c r="E13" s="57">
        <f>'2022 &amp; 3'!D8</f>
        <v>-350</v>
      </c>
    </row>
    <row r="14" spans="1:12" x14ac:dyDescent="0.25">
      <c r="A14" t="s">
        <v>509</v>
      </c>
      <c r="B14" s="57">
        <f>'2022 &amp; 3'!C82</f>
        <v>1500</v>
      </c>
      <c r="D14" s="1" t="s">
        <v>448</v>
      </c>
      <c r="E14" s="57">
        <v>-272</v>
      </c>
    </row>
    <row r="15" spans="1:12" x14ac:dyDescent="0.25">
      <c r="A15" t="s">
        <v>504</v>
      </c>
      <c r="B15" s="57">
        <f>'2022 &amp; 3'!F84</f>
        <v>1041.6100000000001</v>
      </c>
      <c r="D15" s="1" t="s">
        <v>120</v>
      </c>
      <c r="E15" s="57">
        <v>-250</v>
      </c>
    </row>
    <row r="16" spans="1:12" x14ac:dyDescent="0.25">
      <c r="A16" t="s">
        <v>459</v>
      </c>
      <c r="B16" s="57">
        <f>'2022 &amp; 3'!C90+'2022 &amp; 3'!C91</f>
        <v>759.46</v>
      </c>
      <c r="D16" s="1" t="s">
        <v>516</v>
      </c>
      <c r="E16" s="57">
        <v>-250</v>
      </c>
    </row>
    <row r="17" spans="1:5" x14ac:dyDescent="0.25">
      <c r="A17" t="s">
        <v>128</v>
      </c>
      <c r="B17" s="57">
        <f>'2022 &amp; 3'!F81</f>
        <v>330.73</v>
      </c>
      <c r="D17" s="1" t="s">
        <v>443</v>
      </c>
      <c r="E17" s="57">
        <f>'2022 &amp; 3'!D24</f>
        <v>-150</v>
      </c>
    </row>
    <row r="18" spans="1:5" x14ac:dyDescent="0.25">
      <c r="A18" t="s">
        <v>506</v>
      </c>
      <c r="B18" s="57">
        <f>'2022 &amp; 3'!C89</f>
        <v>184.5</v>
      </c>
    </row>
    <row r="19" spans="1:5" x14ac:dyDescent="0.25">
      <c r="A19" t="s">
        <v>507</v>
      </c>
      <c r="B19" s="57">
        <f>'2022 &amp; 3'!C97</f>
        <v>170.67999999999998</v>
      </c>
    </row>
    <row r="20" spans="1:5" x14ac:dyDescent="0.25">
      <c r="A20" t="s">
        <v>508</v>
      </c>
      <c r="B20" s="57">
        <f>'2022 &amp; 3'!F82</f>
        <v>151.07000000000005</v>
      </c>
    </row>
  </sheetData>
  <sortState xmlns:xlrd2="http://schemas.microsoft.com/office/spreadsheetml/2017/richdata2" ref="A5:B9">
    <sortCondition descending="1" ref="B5:B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A19A-F1E4-4206-8169-68EDA166DDA6}">
  <dimension ref="A1:D18"/>
  <sheetViews>
    <sheetView workbookViewId="0">
      <selection activeCell="C18" sqref="C18"/>
    </sheetView>
  </sheetViews>
  <sheetFormatPr defaultRowHeight="12.5" x14ac:dyDescent="0.25"/>
  <sheetData>
    <row r="1" spans="1:3" x14ac:dyDescent="0.25">
      <c r="A1">
        <v>20</v>
      </c>
      <c r="B1">
        <v>7</v>
      </c>
      <c r="C1">
        <f>A1*B1</f>
        <v>140</v>
      </c>
    </row>
    <row r="2" spans="1:3" x14ac:dyDescent="0.25">
      <c r="A2">
        <v>10</v>
      </c>
      <c r="B2">
        <v>18</v>
      </c>
      <c r="C2">
        <f t="shared" ref="C2:C11" si="0">A2*B2</f>
        <v>180</v>
      </c>
    </row>
    <row r="3" spans="1:3" x14ac:dyDescent="0.25">
      <c r="A3">
        <v>5</v>
      </c>
      <c r="B3">
        <v>9</v>
      </c>
      <c r="C3">
        <f t="shared" si="0"/>
        <v>45</v>
      </c>
    </row>
    <row r="4" spans="1:3" x14ac:dyDescent="0.25">
      <c r="A4">
        <v>2</v>
      </c>
      <c r="B4">
        <v>7</v>
      </c>
      <c r="C4">
        <f t="shared" si="0"/>
        <v>14</v>
      </c>
    </row>
    <row r="5" spans="1:3" x14ac:dyDescent="0.25">
      <c r="A5">
        <v>1</v>
      </c>
      <c r="B5">
        <v>94</v>
      </c>
      <c r="C5">
        <f t="shared" si="0"/>
        <v>94</v>
      </c>
    </row>
    <row r="6" spans="1:3" x14ac:dyDescent="0.25">
      <c r="A6">
        <v>0.5</v>
      </c>
      <c r="B6">
        <v>3</v>
      </c>
      <c r="C6">
        <f t="shared" si="0"/>
        <v>1.5</v>
      </c>
    </row>
    <row r="7" spans="1:3" x14ac:dyDescent="0.25">
      <c r="A7">
        <v>0.2</v>
      </c>
      <c r="B7">
        <v>8</v>
      </c>
      <c r="C7">
        <f t="shared" si="0"/>
        <v>1.6</v>
      </c>
    </row>
    <row r="8" spans="1:3" x14ac:dyDescent="0.25">
      <c r="A8">
        <v>0.1</v>
      </c>
      <c r="B8">
        <v>18</v>
      </c>
      <c r="C8">
        <f t="shared" si="0"/>
        <v>1.8</v>
      </c>
    </row>
    <row r="9" spans="1:3" x14ac:dyDescent="0.25">
      <c r="A9">
        <v>0.05</v>
      </c>
      <c r="B9">
        <v>6</v>
      </c>
      <c r="C9">
        <f t="shared" si="0"/>
        <v>0.30000000000000004</v>
      </c>
    </row>
    <row r="10" spans="1:3" x14ac:dyDescent="0.25">
      <c r="A10">
        <v>0.02</v>
      </c>
      <c r="C10">
        <f t="shared" si="0"/>
        <v>0</v>
      </c>
    </row>
    <row r="11" spans="1:3" x14ac:dyDescent="0.25">
      <c r="A11">
        <v>0.01</v>
      </c>
      <c r="C11">
        <f t="shared" si="0"/>
        <v>0</v>
      </c>
    </row>
    <row r="12" spans="1:3" x14ac:dyDescent="0.25">
      <c r="C12">
        <f>SUM(C1:C11)</f>
        <v>478.20000000000005</v>
      </c>
    </row>
    <row r="13" spans="1:3" x14ac:dyDescent="0.25">
      <c r="C13">
        <v>54.19</v>
      </c>
    </row>
    <row r="14" spans="1:3" x14ac:dyDescent="0.25">
      <c r="C14">
        <f>SUM(C12:C13)</f>
        <v>532.3900000000001</v>
      </c>
    </row>
    <row r="15" spans="1:3" x14ac:dyDescent="0.25">
      <c r="C15">
        <v>100</v>
      </c>
    </row>
    <row r="16" spans="1:3" x14ac:dyDescent="0.25">
      <c r="C16">
        <f>C14+C15</f>
        <v>632.3900000000001</v>
      </c>
    </row>
    <row r="17" spans="3:4" x14ac:dyDescent="0.25">
      <c r="C17">
        <v>300</v>
      </c>
      <c r="D17" t="s">
        <v>134</v>
      </c>
    </row>
    <row r="18" spans="3:4" x14ac:dyDescent="0.25">
      <c r="C18">
        <f>C16-C17</f>
        <v>332.3900000000001</v>
      </c>
      <c r="D18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82FC-75C4-4183-A3A3-BF573D9ED863}">
  <dimension ref="A1:AV49"/>
  <sheetViews>
    <sheetView workbookViewId="0">
      <selection activeCell="C18" sqref="C18"/>
    </sheetView>
  </sheetViews>
  <sheetFormatPr defaultRowHeight="12.5" x14ac:dyDescent="0.25"/>
  <sheetData>
    <row r="1" spans="1:3" x14ac:dyDescent="0.25">
      <c r="A1" s="43">
        <v>20</v>
      </c>
      <c r="B1">
        <v>3</v>
      </c>
      <c r="C1" s="43">
        <f>A1*B1</f>
        <v>60</v>
      </c>
    </row>
    <row r="2" spans="1:3" x14ac:dyDescent="0.25">
      <c r="A2">
        <v>10</v>
      </c>
      <c r="B2">
        <v>10</v>
      </c>
      <c r="C2" s="43">
        <f t="shared" ref="C2:C11" si="0">A2*B2</f>
        <v>100</v>
      </c>
    </row>
    <row r="3" spans="1:3" x14ac:dyDescent="0.25">
      <c r="A3">
        <v>5</v>
      </c>
      <c r="B3">
        <v>5</v>
      </c>
      <c r="C3" s="43">
        <f t="shared" si="0"/>
        <v>25</v>
      </c>
    </row>
    <row r="4" spans="1:3" x14ac:dyDescent="0.25">
      <c r="A4">
        <v>2</v>
      </c>
      <c r="B4">
        <v>15</v>
      </c>
      <c r="C4" s="43">
        <f t="shared" si="0"/>
        <v>30</v>
      </c>
    </row>
    <row r="5" spans="1:3" x14ac:dyDescent="0.25">
      <c r="A5">
        <v>1</v>
      </c>
      <c r="B5">
        <v>90</v>
      </c>
      <c r="C5" s="43">
        <f t="shared" si="0"/>
        <v>90</v>
      </c>
    </row>
    <row r="6" spans="1:3" x14ac:dyDescent="0.25">
      <c r="A6">
        <v>0.5</v>
      </c>
      <c r="B6">
        <v>48</v>
      </c>
      <c r="C6" s="43">
        <f t="shared" si="0"/>
        <v>24</v>
      </c>
    </row>
    <row r="7" spans="1:3" x14ac:dyDescent="0.25">
      <c r="A7">
        <v>0.2</v>
      </c>
      <c r="B7">
        <v>18</v>
      </c>
      <c r="C7" s="43">
        <f t="shared" si="0"/>
        <v>3.6</v>
      </c>
    </row>
    <row r="8" spans="1:3" x14ac:dyDescent="0.25">
      <c r="A8">
        <v>0.1</v>
      </c>
      <c r="B8">
        <v>13</v>
      </c>
      <c r="C8" s="43">
        <f t="shared" si="0"/>
        <v>1.3</v>
      </c>
    </row>
    <row r="9" spans="1:3" x14ac:dyDescent="0.25">
      <c r="A9">
        <v>0.05</v>
      </c>
      <c r="B9">
        <v>9</v>
      </c>
      <c r="C9" s="43">
        <f t="shared" si="0"/>
        <v>0.45</v>
      </c>
    </row>
    <row r="10" spans="1:3" x14ac:dyDescent="0.25">
      <c r="A10">
        <v>0.02</v>
      </c>
      <c r="B10">
        <v>2</v>
      </c>
      <c r="C10" s="43">
        <f t="shared" si="0"/>
        <v>0.04</v>
      </c>
    </row>
    <row r="11" spans="1:3" x14ac:dyDescent="0.25">
      <c r="A11">
        <v>0.01</v>
      </c>
      <c r="C11" s="43">
        <f t="shared" si="0"/>
        <v>0</v>
      </c>
    </row>
    <row r="12" spans="1:3" x14ac:dyDescent="0.25">
      <c r="C12" s="43">
        <f>SUM(C1:C11)</f>
        <v>334.39000000000004</v>
      </c>
    </row>
    <row r="13" spans="1:3" x14ac:dyDescent="0.25">
      <c r="A13" t="s">
        <v>430</v>
      </c>
      <c r="B13" t="s">
        <v>431</v>
      </c>
      <c r="C13" s="43">
        <v>49.11</v>
      </c>
    </row>
    <row r="14" spans="1:3" x14ac:dyDescent="0.25">
      <c r="B14" t="s">
        <v>432</v>
      </c>
      <c r="C14" s="43">
        <v>112.4</v>
      </c>
    </row>
    <row r="15" spans="1:3" x14ac:dyDescent="0.25">
      <c r="B15" t="s">
        <v>432</v>
      </c>
      <c r="C15" s="43">
        <v>70.209999999999994</v>
      </c>
    </row>
    <row r="16" spans="1:3" x14ac:dyDescent="0.25">
      <c r="C16" s="43"/>
    </row>
    <row r="17" spans="1:48" x14ac:dyDescent="0.25">
      <c r="A17" t="s">
        <v>136</v>
      </c>
      <c r="C17">
        <v>80.2</v>
      </c>
    </row>
    <row r="18" spans="1:48" x14ac:dyDescent="0.25">
      <c r="C18" s="43">
        <f>SUM(C12:C17)</f>
        <v>646.31000000000017</v>
      </c>
      <c r="D18">
        <v>350</v>
      </c>
      <c r="E18" s="43">
        <f>C18-D18</f>
        <v>296.31000000000017</v>
      </c>
    </row>
    <row r="20" spans="1:48" x14ac:dyDescent="0.25">
      <c r="A20" t="s">
        <v>137</v>
      </c>
      <c r="B20" t="s">
        <v>138</v>
      </c>
      <c r="C20" t="s">
        <v>139</v>
      </c>
      <c r="D20" t="s">
        <v>140</v>
      </c>
      <c r="E20" t="s">
        <v>141</v>
      </c>
      <c r="F20" t="s">
        <v>142</v>
      </c>
      <c r="G20" t="s">
        <v>143</v>
      </c>
      <c r="H20" t="s">
        <v>144</v>
      </c>
      <c r="I20" t="s">
        <v>145</v>
      </c>
      <c r="J20" t="s">
        <v>146</v>
      </c>
      <c r="K20" t="s">
        <v>147</v>
      </c>
      <c r="L20" t="s">
        <v>10</v>
      </c>
      <c r="M20" t="s">
        <v>148</v>
      </c>
      <c r="N20" t="s">
        <v>149</v>
      </c>
      <c r="O20" t="s">
        <v>150</v>
      </c>
      <c r="P20" t="s">
        <v>151</v>
      </c>
      <c r="Q20" t="s">
        <v>152</v>
      </c>
      <c r="R20" t="s">
        <v>153</v>
      </c>
      <c r="S20" t="s">
        <v>154</v>
      </c>
      <c r="U20" t="s">
        <v>155</v>
      </c>
      <c r="V20" t="s">
        <v>156</v>
      </c>
      <c r="W20" t="s">
        <v>157</v>
      </c>
      <c r="X20" t="s">
        <v>158</v>
      </c>
      <c r="Y20" t="s">
        <v>159</v>
      </c>
      <c r="Z20" t="s">
        <v>160</v>
      </c>
      <c r="AA20" t="s">
        <v>161</v>
      </c>
      <c r="AB20" t="s">
        <v>162</v>
      </c>
      <c r="AC20" t="s">
        <v>163</v>
      </c>
      <c r="AD20" t="s">
        <v>164</v>
      </c>
      <c r="AE20" t="s">
        <v>165</v>
      </c>
      <c r="AF20" t="s">
        <v>166</v>
      </c>
      <c r="AG20" t="s">
        <v>167</v>
      </c>
      <c r="AH20" t="s">
        <v>168</v>
      </c>
      <c r="AI20" t="s">
        <v>169</v>
      </c>
      <c r="AJ20" t="s">
        <v>170</v>
      </c>
      <c r="AK20" t="s">
        <v>171</v>
      </c>
      <c r="AL20" t="s">
        <v>172</v>
      </c>
      <c r="AM20" t="s">
        <v>173</v>
      </c>
      <c r="AN20" t="s">
        <v>174</v>
      </c>
      <c r="AO20" t="s">
        <v>175</v>
      </c>
      <c r="AP20" t="s">
        <v>176</v>
      </c>
      <c r="AQ20" t="s">
        <v>177</v>
      </c>
      <c r="AR20" t="s">
        <v>178</v>
      </c>
      <c r="AS20" t="s">
        <v>179</v>
      </c>
      <c r="AT20" t="s">
        <v>180</v>
      </c>
      <c r="AU20" t="s">
        <v>181</v>
      </c>
      <c r="AV20" t="s">
        <v>182</v>
      </c>
    </row>
    <row r="21" spans="1:48" x14ac:dyDescent="0.25">
      <c r="A21">
        <v>382</v>
      </c>
      <c r="B21" t="s">
        <v>202</v>
      </c>
      <c r="C21" t="s">
        <v>184</v>
      </c>
      <c r="D21" t="s">
        <v>203</v>
      </c>
      <c r="E21" t="s">
        <v>204</v>
      </c>
      <c r="F21" t="s">
        <v>205</v>
      </c>
      <c r="G21" t="s">
        <v>187</v>
      </c>
      <c r="H21">
        <v>2</v>
      </c>
      <c r="I21">
        <v>0</v>
      </c>
      <c r="J21">
        <v>0</v>
      </c>
      <c r="K21">
        <v>0</v>
      </c>
      <c r="L21">
        <v>2</v>
      </c>
      <c r="N21">
        <v>0</v>
      </c>
      <c r="O21" t="s">
        <v>188</v>
      </c>
      <c r="P21" t="s">
        <v>203</v>
      </c>
      <c r="Q21">
        <v>1</v>
      </c>
      <c r="R21" t="s">
        <v>206</v>
      </c>
      <c r="S21">
        <v>2</v>
      </c>
      <c r="T21">
        <f>Q21*S21</f>
        <v>2</v>
      </c>
      <c r="U21" t="s">
        <v>207</v>
      </c>
      <c r="W21" t="b">
        <v>1</v>
      </c>
      <c r="X21" t="b">
        <v>1</v>
      </c>
      <c r="Y21" t="s">
        <v>204</v>
      </c>
      <c r="Z21" t="s">
        <v>208</v>
      </c>
      <c r="AA21" t="s">
        <v>209</v>
      </c>
      <c r="AC21" t="s">
        <v>193</v>
      </c>
      <c r="AD21" t="s">
        <v>210</v>
      </c>
      <c r="AE21" t="s">
        <v>195</v>
      </c>
      <c r="AF21" t="s">
        <v>196</v>
      </c>
      <c r="AH21" t="s">
        <v>211</v>
      </c>
      <c r="AI21" t="s">
        <v>209</v>
      </c>
      <c r="AK21" t="s">
        <v>193</v>
      </c>
      <c r="AL21" t="s">
        <v>210</v>
      </c>
      <c r="AM21" t="s">
        <v>195</v>
      </c>
      <c r="AN21" t="s">
        <v>196</v>
      </c>
      <c r="AO21">
        <v>7557642898</v>
      </c>
      <c r="AR21" t="s">
        <v>198</v>
      </c>
      <c r="AS21" t="s">
        <v>199</v>
      </c>
      <c r="AT21">
        <v>382</v>
      </c>
      <c r="AU21" t="s">
        <v>200</v>
      </c>
      <c r="AV21" t="s">
        <v>212</v>
      </c>
    </row>
    <row r="22" spans="1:48" x14ac:dyDescent="0.25">
      <c r="A22">
        <v>381</v>
      </c>
      <c r="B22" t="s">
        <v>213</v>
      </c>
      <c r="C22" t="s">
        <v>184</v>
      </c>
      <c r="D22" t="s">
        <v>214</v>
      </c>
      <c r="E22" t="s">
        <v>204</v>
      </c>
      <c r="F22" t="s">
        <v>205</v>
      </c>
      <c r="G22" t="s">
        <v>187</v>
      </c>
      <c r="H22">
        <v>4</v>
      </c>
      <c r="I22">
        <v>0</v>
      </c>
      <c r="J22">
        <v>0</v>
      </c>
      <c r="K22">
        <v>0</v>
      </c>
      <c r="L22">
        <v>4</v>
      </c>
      <c r="N22">
        <v>0</v>
      </c>
      <c r="O22" t="s">
        <v>188</v>
      </c>
      <c r="P22" t="s">
        <v>214</v>
      </c>
      <c r="Q22">
        <v>2</v>
      </c>
      <c r="R22" t="s">
        <v>206</v>
      </c>
      <c r="S22">
        <v>2</v>
      </c>
      <c r="T22">
        <f t="shared" ref="T22:T47" si="1">Q22*S22</f>
        <v>4</v>
      </c>
      <c r="U22" t="s">
        <v>207</v>
      </c>
      <c r="W22" t="b">
        <v>1</v>
      </c>
      <c r="X22" t="b">
        <v>1</v>
      </c>
      <c r="Y22" t="s">
        <v>204</v>
      </c>
      <c r="Z22" t="s">
        <v>215</v>
      </c>
      <c r="AA22" t="s">
        <v>216</v>
      </c>
      <c r="AC22" t="s">
        <v>193</v>
      </c>
      <c r="AD22" t="s">
        <v>217</v>
      </c>
      <c r="AE22" t="s">
        <v>195</v>
      </c>
      <c r="AF22" t="s">
        <v>196</v>
      </c>
      <c r="AH22" t="s">
        <v>215</v>
      </c>
      <c r="AI22" t="s">
        <v>216</v>
      </c>
      <c r="AK22" t="s">
        <v>193</v>
      </c>
      <c r="AL22" t="s">
        <v>217</v>
      </c>
      <c r="AM22" t="s">
        <v>195</v>
      </c>
      <c r="AN22" t="s">
        <v>196</v>
      </c>
      <c r="AO22">
        <v>7535929757</v>
      </c>
      <c r="AR22" t="s">
        <v>198</v>
      </c>
      <c r="AS22" t="s">
        <v>199</v>
      </c>
      <c r="AT22">
        <v>381</v>
      </c>
      <c r="AU22" t="s">
        <v>200</v>
      </c>
      <c r="AV22" t="s">
        <v>218</v>
      </c>
    </row>
    <row r="23" spans="1:48" x14ac:dyDescent="0.25">
      <c r="A23">
        <v>380</v>
      </c>
      <c r="B23" t="s">
        <v>219</v>
      </c>
      <c r="C23" t="s">
        <v>184</v>
      </c>
      <c r="D23" t="s">
        <v>220</v>
      </c>
      <c r="E23" t="s">
        <v>204</v>
      </c>
      <c r="F23" t="s">
        <v>205</v>
      </c>
      <c r="G23" t="s">
        <v>187</v>
      </c>
      <c r="H23">
        <v>2</v>
      </c>
      <c r="I23">
        <v>0</v>
      </c>
      <c r="J23">
        <v>0</v>
      </c>
      <c r="K23">
        <v>0</v>
      </c>
      <c r="L23">
        <v>2</v>
      </c>
      <c r="N23">
        <v>0</v>
      </c>
      <c r="O23" t="s">
        <v>188</v>
      </c>
      <c r="P23" t="s">
        <v>220</v>
      </c>
      <c r="Q23">
        <v>1</v>
      </c>
      <c r="R23" t="s">
        <v>206</v>
      </c>
      <c r="S23">
        <v>2</v>
      </c>
      <c r="T23">
        <f t="shared" si="1"/>
        <v>2</v>
      </c>
      <c r="U23" t="s">
        <v>207</v>
      </c>
      <c r="W23" t="b">
        <v>1</v>
      </c>
      <c r="X23" t="b">
        <v>1</v>
      </c>
      <c r="Y23" t="s">
        <v>204</v>
      </c>
      <c r="Z23" t="s">
        <v>221</v>
      </c>
      <c r="AA23" t="s">
        <v>222</v>
      </c>
      <c r="AC23" t="s">
        <v>193</v>
      </c>
      <c r="AD23" t="s">
        <v>223</v>
      </c>
      <c r="AE23" t="s">
        <v>195</v>
      </c>
      <c r="AF23" t="s">
        <v>196</v>
      </c>
      <c r="AH23" t="s">
        <v>224</v>
      </c>
      <c r="AI23" t="s">
        <v>222</v>
      </c>
      <c r="AK23" t="s">
        <v>193</v>
      </c>
      <c r="AL23" t="s">
        <v>223</v>
      </c>
      <c r="AM23" t="s">
        <v>195</v>
      </c>
      <c r="AN23" t="s">
        <v>196</v>
      </c>
      <c r="AO23" t="s">
        <v>225</v>
      </c>
      <c r="AR23" t="s">
        <v>198</v>
      </c>
      <c r="AS23" t="s">
        <v>199</v>
      </c>
      <c r="AT23">
        <v>380</v>
      </c>
      <c r="AU23" t="s">
        <v>200</v>
      </c>
      <c r="AV23" t="s">
        <v>226</v>
      </c>
    </row>
    <row r="24" spans="1:48" x14ac:dyDescent="0.25">
      <c r="A24">
        <v>378</v>
      </c>
      <c r="B24" t="s">
        <v>233</v>
      </c>
      <c r="C24" t="s">
        <v>184</v>
      </c>
      <c r="D24" t="s">
        <v>234</v>
      </c>
      <c r="E24" t="s">
        <v>204</v>
      </c>
      <c r="F24" t="s">
        <v>205</v>
      </c>
      <c r="G24" t="s">
        <v>187</v>
      </c>
      <c r="H24">
        <v>2</v>
      </c>
      <c r="I24">
        <v>0</v>
      </c>
      <c r="J24">
        <v>0</v>
      </c>
      <c r="K24">
        <v>0</v>
      </c>
      <c r="L24">
        <v>2</v>
      </c>
      <c r="N24">
        <v>0</v>
      </c>
      <c r="O24" t="s">
        <v>188</v>
      </c>
      <c r="P24" t="s">
        <v>234</v>
      </c>
      <c r="Q24">
        <v>1</v>
      </c>
      <c r="R24" t="s">
        <v>206</v>
      </c>
      <c r="S24">
        <v>2</v>
      </c>
      <c r="T24">
        <f t="shared" si="1"/>
        <v>2</v>
      </c>
      <c r="U24" t="s">
        <v>207</v>
      </c>
      <c r="W24" t="b">
        <v>1</v>
      </c>
      <c r="X24" t="b">
        <v>1</v>
      </c>
      <c r="Y24" t="s">
        <v>204</v>
      </c>
      <c r="Z24" t="s">
        <v>235</v>
      </c>
      <c r="AA24" t="s">
        <v>236</v>
      </c>
      <c r="AC24" t="s">
        <v>193</v>
      </c>
      <c r="AD24" t="s">
        <v>237</v>
      </c>
      <c r="AE24" t="s">
        <v>195</v>
      </c>
      <c r="AF24" t="s">
        <v>196</v>
      </c>
      <c r="AH24" t="s">
        <v>235</v>
      </c>
      <c r="AI24" t="s">
        <v>236</v>
      </c>
      <c r="AK24" t="s">
        <v>193</v>
      </c>
      <c r="AL24" t="s">
        <v>237</v>
      </c>
      <c r="AM24" t="s">
        <v>195</v>
      </c>
      <c r="AN24" t="s">
        <v>196</v>
      </c>
      <c r="AR24" t="s">
        <v>198</v>
      </c>
      <c r="AS24" t="s">
        <v>199</v>
      </c>
      <c r="AT24">
        <v>378</v>
      </c>
      <c r="AU24" t="s">
        <v>200</v>
      </c>
      <c r="AV24" t="s">
        <v>238</v>
      </c>
    </row>
    <row r="25" spans="1:48" x14ac:dyDescent="0.25">
      <c r="A25">
        <v>377</v>
      </c>
      <c r="B25" t="s">
        <v>239</v>
      </c>
      <c r="C25" t="s">
        <v>184</v>
      </c>
      <c r="D25" t="s">
        <v>240</v>
      </c>
      <c r="E25" t="s">
        <v>204</v>
      </c>
      <c r="F25" t="s">
        <v>205</v>
      </c>
      <c r="G25" t="s">
        <v>187</v>
      </c>
      <c r="H25">
        <v>4</v>
      </c>
      <c r="I25">
        <v>0</v>
      </c>
      <c r="J25">
        <v>0</v>
      </c>
      <c r="K25">
        <v>0</v>
      </c>
      <c r="L25">
        <v>4</v>
      </c>
      <c r="N25">
        <v>0</v>
      </c>
      <c r="O25" t="s">
        <v>188</v>
      </c>
      <c r="P25" t="s">
        <v>240</v>
      </c>
      <c r="Q25">
        <v>2</v>
      </c>
      <c r="R25" t="s">
        <v>206</v>
      </c>
      <c r="S25">
        <v>2</v>
      </c>
      <c r="T25">
        <f t="shared" si="1"/>
        <v>4</v>
      </c>
      <c r="U25" t="s">
        <v>207</v>
      </c>
      <c r="W25" t="b">
        <v>1</v>
      </c>
      <c r="X25" t="b">
        <v>1</v>
      </c>
      <c r="Y25" t="s">
        <v>204</v>
      </c>
      <c r="Z25" t="s">
        <v>241</v>
      </c>
      <c r="AA25" t="s">
        <v>242</v>
      </c>
      <c r="AC25" t="s">
        <v>193</v>
      </c>
      <c r="AD25" t="s">
        <v>243</v>
      </c>
      <c r="AE25" t="s">
        <v>195</v>
      </c>
      <c r="AF25" t="s">
        <v>196</v>
      </c>
      <c r="AH25" t="s">
        <v>244</v>
      </c>
      <c r="AI25" t="s">
        <v>242</v>
      </c>
      <c r="AK25" t="s">
        <v>193</v>
      </c>
      <c r="AL25" t="s">
        <v>243</v>
      </c>
      <c r="AM25" t="s">
        <v>195</v>
      </c>
      <c r="AN25" t="s">
        <v>196</v>
      </c>
      <c r="AO25">
        <v>7739026138</v>
      </c>
      <c r="AR25" t="s">
        <v>198</v>
      </c>
      <c r="AS25" t="s">
        <v>199</v>
      </c>
      <c r="AT25">
        <v>377</v>
      </c>
      <c r="AU25" t="s">
        <v>200</v>
      </c>
      <c r="AV25" t="s">
        <v>245</v>
      </c>
    </row>
    <row r="26" spans="1:48" x14ac:dyDescent="0.25">
      <c r="A26">
        <v>376</v>
      </c>
      <c r="B26" t="s">
        <v>246</v>
      </c>
      <c r="C26" t="s">
        <v>184</v>
      </c>
      <c r="D26" t="s">
        <v>247</v>
      </c>
      <c r="E26" t="s">
        <v>204</v>
      </c>
      <c r="F26" t="s">
        <v>205</v>
      </c>
      <c r="G26" t="s">
        <v>187</v>
      </c>
      <c r="H26">
        <v>2</v>
      </c>
      <c r="I26">
        <v>0</v>
      </c>
      <c r="J26">
        <v>0</v>
      </c>
      <c r="K26">
        <v>0</v>
      </c>
      <c r="L26">
        <v>2</v>
      </c>
      <c r="N26">
        <v>0</v>
      </c>
      <c r="O26" t="s">
        <v>188</v>
      </c>
      <c r="P26" t="s">
        <v>247</v>
      </c>
      <c r="Q26">
        <v>1</v>
      </c>
      <c r="R26" t="s">
        <v>206</v>
      </c>
      <c r="S26">
        <v>2</v>
      </c>
      <c r="T26">
        <f t="shared" si="1"/>
        <v>2</v>
      </c>
      <c r="U26" t="s">
        <v>207</v>
      </c>
      <c r="W26" t="b">
        <v>1</v>
      </c>
      <c r="X26" t="b">
        <v>1</v>
      </c>
      <c r="Y26" t="s">
        <v>204</v>
      </c>
      <c r="Z26" t="s">
        <v>248</v>
      </c>
      <c r="AA26" t="s">
        <v>249</v>
      </c>
      <c r="AC26" t="s">
        <v>250</v>
      </c>
      <c r="AD26" t="s">
        <v>251</v>
      </c>
      <c r="AE26" t="s">
        <v>193</v>
      </c>
      <c r="AF26" t="s">
        <v>196</v>
      </c>
      <c r="AH26" t="s">
        <v>252</v>
      </c>
      <c r="AI26" t="s">
        <v>249</v>
      </c>
      <c r="AK26" t="s">
        <v>250</v>
      </c>
      <c r="AL26" t="s">
        <v>251</v>
      </c>
      <c r="AM26" t="s">
        <v>193</v>
      </c>
      <c r="AN26" t="s">
        <v>196</v>
      </c>
      <c r="AO26">
        <v>7950684509</v>
      </c>
      <c r="AR26" t="s">
        <v>198</v>
      </c>
      <c r="AS26" t="s">
        <v>199</v>
      </c>
      <c r="AT26">
        <v>376</v>
      </c>
      <c r="AU26" t="s">
        <v>200</v>
      </c>
      <c r="AV26" t="s">
        <v>253</v>
      </c>
    </row>
    <row r="27" spans="1:48" x14ac:dyDescent="0.25">
      <c r="A27">
        <v>373</v>
      </c>
      <c r="B27" t="s">
        <v>267</v>
      </c>
      <c r="C27" t="s">
        <v>184</v>
      </c>
      <c r="D27" t="s">
        <v>268</v>
      </c>
      <c r="E27" t="s">
        <v>204</v>
      </c>
      <c r="F27" t="s">
        <v>205</v>
      </c>
      <c r="G27" t="s">
        <v>187</v>
      </c>
      <c r="H27">
        <v>2</v>
      </c>
      <c r="I27">
        <v>0</v>
      </c>
      <c r="J27">
        <v>0</v>
      </c>
      <c r="K27">
        <v>0</v>
      </c>
      <c r="L27">
        <v>2</v>
      </c>
      <c r="N27">
        <v>0</v>
      </c>
      <c r="O27" t="s">
        <v>188</v>
      </c>
      <c r="P27" t="s">
        <v>268</v>
      </c>
      <c r="Q27">
        <v>1</v>
      </c>
      <c r="R27" t="s">
        <v>206</v>
      </c>
      <c r="S27">
        <v>2</v>
      </c>
      <c r="T27">
        <f t="shared" si="1"/>
        <v>2</v>
      </c>
      <c r="U27" t="s">
        <v>207</v>
      </c>
      <c r="W27" t="b">
        <v>1</v>
      </c>
      <c r="X27" t="b">
        <v>1</v>
      </c>
      <c r="Y27" t="s">
        <v>204</v>
      </c>
      <c r="Z27" t="s">
        <v>269</v>
      </c>
      <c r="AA27" t="s">
        <v>270</v>
      </c>
      <c r="AC27" t="s">
        <v>193</v>
      </c>
      <c r="AD27" t="s">
        <v>271</v>
      </c>
      <c r="AE27" t="s">
        <v>195</v>
      </c>
      <c r="AF27" t="s">
        <v>196</v>
      </c>
      <c r="AH27" t="s">
        <v>269</v>
      </c>
      <c r="AI27" t="s">
        <v>270</v>
      </c>
      <c r="AK27" t="s">
        <v>193</v>
      </c>
      <c r="AL27" t="s">
        <v>271</v>
      </c>
      <c r="AM27" t="s">
        <v>195</v>
      </c>
      <c r="AN27" t="s">
        <v>196</v>
      </c>
      <c r="AO27">
        <v>7903110961</v>
      </c>
      <c r="AR27" t="s">
        <v>198</v>
      </c>
      <c r="AS27" t="s">
        <v>199</v>
      </c>
      <c r="AT27">
        <v>373</v>
      </c>
      <c r="AU27" t="s">
        <v>200</v>
      </c>
      <c r="AV27" t="s">
        <v>272</v>
      </c>
    </row>
    <row r="28" spans="1:48" x14ac:dyDescent="0.25">
      <c r="A28">
        <v>372</v>
      </c>
      <c r="B28" t="s">
        <v>273</v>
      </c>
      <c r="C28" t="s">
        <v>184</v>
      </c>
      <c r="D28" t="s">
        <v>274</v>
      </c>
      <c r="E28" t="s">
        <v>204</v>
      </c>
      <c r="F28" t="s">
        <v>205</v>
      </c>
      <c r="G28" t="s">
        <v>187</v>
      </c>
      <c r="H28">
        <v>2</v>
      </c>
      <c r="I28">
        <v>0</v>
      </c>
      <c r="J28">
        <v>0</v>
      </c>
      <c r="K28">
        <v>0</v>
      </c>
      <c r="L28">
        <v>2</v>
      </c>
      <c r="N28">
        <v>0</v>
      </c>
      <c r="O28" t="s">
        <v>188</v>
      </c>
      <c r="P28" t="s">
        <v>274</v>
      </c>
      <c r="Q28">
        <v>1</v>
      </c>
      <c r="R28" t="s">
        <v>206</v>
      </c>
      <c r="S28">
        <v>2</v>
      </c>
      <c r="T28">
        <f t="shared" si="1"/>
        <v>2</v>
      </c>
      <c r="U28" t="s">
        <v>207</v>
      </c>
      <c r="W28" t="b">
        <v>1</v>
      </c>
      <c r="X28" t="b">
        <v>1</v>
      </c>
      <c r="Y28" t="s">
        <v>204</v>
      </c>
      <c r="Z28" t="s">
        <v>275</v>
      </c>
      <c r="AA28" t="s">
        <v>276</v>
      </c>
      <c r="AB28" t="s">
        <v>277</v>
      </c>
      <c r="AC28" t="s">
        <v>193</v>
      </c>
      <c r="AD28" t="s">
        <v>278</v>
      </c>
      <c r="AE28" t="s">
        <v>279</v>
      </c>
      <c r="AF28" t="s">
        <v>196</v>
      </c>
      <c r="AH28" t="s">
        <v>275</v>
      </c>
      <c r="AI28" t="s">
        <v>276</v>
      </c>
      <c r="AJ28" t="s">
        <v>277</v>
      </c>
      <c r="AK28" t="s">
        <v>193</v>
      </c>
      <c r="AL28" t="s">
        <v>278</v>
      </c>
      <c r="AM28" t="s">
        <v>279</v>
      </c>
      <c r="AN28" t="s">
        <v>196</v>
      </c>
      <c r="AO28">
        <v>7709011859</v>
      </c>
      <c r="AR28" t="s">
        <v>198</v>
      </c>
      <c r="AS28" t="s">
        <v>199</v>
      </c>
      <c r="AT28">
        <v>372</v>
      </c>
      <c r="AU28" t="s">
        <v>200</v>
      </c>
      <c r="AV28" t="s">
        <v>280</v>
      </c>
    </row>
    <row r="29" spans="1:48" x14ac:dyDescent="0.25">
      <c r="A29">
        <v>371</v>
      </c>
      <c r="B29" t="s">
        <v>281</v>
      </c>
      <c r="C29" t="s">
        <v>184</v>
      </c>
      <c r="D29" t="s">
        <v>282</v>
      </c>
      <c r="E29" t="s">
        <v>204</v>
      </c>
      <c r="F29" t="s">
        <v>205</v>
      </c>
      <c r="G29" t="s">
        <v>187</v>
      </c>
      <c r="H29">
        <v>4</v>
      </c>
      <c r="I29">
        <v>0</v>
      </c>
      <c r="J29">
        <v>0</v>
      </c>
      <c r="K29">
        <v>0</v>
      </c>
      <c r="L29">
        <v>4</v>
      </c>
      <c r="N29">
        <v>0</v>
      </c>
      <c r="O29" t="s">
        <v>188</v>
      </c>
      <c r="P29" t="s">
        <v>282</v>
      </c>
      <c r="Q29">
        <v>2</v>
      </c>
      <c r="R29" t="s">
        <v>206</v>
      </c>
      <c r="S29">
        <v>2</v>
      </c>
      <c r="T29">
        <f t="shared" si="1"/>
        <v>4</v>
      </c>
      <c r="U29" t="s">
        <v>207</v>
      </c>
      <c r="W29" t="b">
        <v>1</v>
      </c>
      <c r="X29" t="b">
        <v>1</v>
      </c>
      <c r="Y29" t="s">
        <v>204</v>
      </c>
      <c r="Z29" t="s">
        <v>283</v>
      </c>
      <c r="AA29" t="s">
        <v>284</v>
      </c>
      <c r="AC29" t="s">
        <v>193</v>
      </c>
      <c r="AD29" t="s">
        <v>285</v>
      </c>
      <c r="AE29" t="s">
        <v>195</v>
      </c>
      <c r="AF29" t="s">
        <v>196</v>
      </c>
      <c r="AH29" t="s">
        <v>286</v>
      </c>
      <c r="AI29" t="s">
        <v>284</v>
      </c>
      <c r="AK29" t="s">
        <v>193</v>
      </c>
      <c r="AL29" t="s">
        <v>285</v>
      </c>
      <c r="AM29" t="s">
        <v>195</v>
      </c>
      <c r="AN29" t="s">
        <v>196</v>
      </c>
      <c r="AR29" t="s">
        <v>198</v>
      </c>
      <c r="AS29" t="s">
        <v>199</v>
      </c>
      <c r="AT29">
        <v>371</v>
      </c>
      <c r="AU29" t="s">
        <v>200</v>
      </c>
      <c r="AV29" t="s">
        <v>287</v>
      </c>
    </row>
    <row r="30" spans="1:48" x14ac:dyDescent="0.25">
      <c r="A30">
        <v>370</v>
      </c>
      <c r="B30" t="s">
        <v>288</v>
      </c>
      <c r="C30" t="s">
        <v>184</v>
      </c>
      <c r="D30" t="s">
        <v>289</v>
      </c>
      <c r="E30" t="s">
        <v>204</v>
      </c>
      <c r="F30" t="s">
        <v>205</v>
      </c>
      <c r="G30" t="s">
        <v>187</v>
      </c>
      <c r="H30">
        <v>4</v>
      </c>
      <c r="I30">
        <v>0</v>
      </c>
      <c r="J30">
        <v>0</v>
      </c>
      <c r="K30">
        <v>0</v>
      </c>
      <c r="L30">
        <v>4</v>
      </c>
      <c r="N30">
        <v>0</v>
      </c>
      <c r="O30" t="s">
        <v>188</v>
      </c>
      <c r="P30" t="s">
        <v>289</v>
      </c>
      <c r="Q30">
        <v>2</v>
      </c>
      <c r="R30" t="s">
        <v>206</v>
      </c>
      <c r="S30">
        <v>2</v>
      </c>
      <c r="T30">
        <f t="shared" si="1"/>
        <v>4</v>
      </c>
      <c r="U30" t="s">
        <v>207</v>
      </c>
      <c r="W30" t="b">
        <v>1</v>
      </c>
      <c r="X30" t="b">
        <v>1</v>
      </c>
      <c r="Y30" t="s">
        <v>204</v>
      </c>
      <c r="Z30" t="s">
        <v>290</v>
      </c>
      <c r="AA30" t="s">
        <v>291</v>
      </c>
      <c r="AC30" t="s">
        <v>193</v>
      </c>
      <c r="AD30" t="s">
        <v>292</v>
      </c>
      <c r="AE30" t="s">
        <v>293</v>
      </c>
      <c r="AF30" t="s">
        <v>196</v>
      </c>
      <c r="AH30" t="s">
        <v>294</v>
      </c>
      <c r="AI30" t="s">
        <v>291</v>
      </c>
      <c r="AK30" t="s">
        <v>193</v>
      </c>
      <c r="AL30" t="s">
        <v>292</v>
      </c>
      <c r="AM30" t="s">
        <v>293</v>
      </c>
      <c r="AN30" t="s">
        <v>196</v>
      </c>
      <c r="AO30">
        <v>7966252074</v>
      </c>
      <c r="AR30" t="s">
        <v>198</v>
      </c>
      <c r="AS30" t="s">
        <v>199</v>
      </c>
      <c r="AT30">
        <v>370</v>
      </c>
      <c r="AU30" t="s">
        <v>200</v>
      </c>
      <c r="AV30" t="s">
        <v>295</v>
      </c>
    </row>
    <row r="31" spans="1:48" x14ac:dyDescent="0.25">
      <c r="A31">
        <v>369</v>
      </c>
      <c r="B31" t="s">
        <v>296</v>
      </c>
      <c r="C31" t="s">
        <v>184</v>
      </c>
      <c r="D31" t="s">
        <v>297</v>
      </c>
      <c r="E31" t="s">
        <v>204</v>
      </c>
      <c r="F31" t="s">
        <v>205</v>
      </c>
      <c r="G31" t="s">
        <v>187</v>
      </c>
      <c r="H31">
        <v>2</v>
      </c>
      <c r="I31">
        <v>0</v>
      </c>
      <c r="J31">
        <v>0</v>
      </c>
      <c r="K31">
        <v>0</v>
      </c>
      <c r="L31">
        <v>2</v>
      </c>
      <c r="N31">
        <v>0</v>
      </c>
      <c r="O31" t="s">
        <v>188</v>
      </c>
      <c r="P31" t="s">
        <v>297</v>
      </c>
      <c r="Q31">
        <v>1</v>
      </c>
      <c r="R31" t="s">
        <v>206</v>
      </c>
      <c r="S31">
        <v>2</v>
      </c>
      <c r="T31">
        <f t="shared" si="1"/>
        <v>2</v>
      </c>
      <c r="U31" t="s">
        <v>207</v>
      </c>
      <c r="W31" t="b">
        <v>1</v>
      </c>
      <c r="X31" t="b">
        <v>1</v>
      </c>
      <c r="Y31" t="s">
        <v>204</v>
      </c>
      <c r="Z31" t="s">
        <v>298</v>
      </c>
      <c r="AA31" t="s">
        <v>299</v>
      </c>
      <c r="AC31" t="s">
        <v>193</v>
      </c>
      <c r="AD31" t="s">
        <v>300</v>
      </c>
      <c r="AE31" t="s">
        <v>195</v>
      </c>
      <c r="AF31" t="s">
        <v>196</v>
      </c>
      <c r="AH31" t="s">
        <v>301</v>
      </c>
      <c r="AI31" t="s">
        <v>299</v>
      </c>
      <c r="AK31" t="s">
        <v>193</v>
      </c>
      <c r="AL31" t="s">
        <v>300</v>
      </c>
      <c r="AM31" t="s">
        <v>195</v>
      </c>
      <c r="AN31" t="s">
        <v>196</v>
      </c>
      <c r="AR31" t="s">
        <v>198</v>
      </c>
      <c r="AS31" t="s">
        <v>199</v>
      </c>
      <c r="AT31">
        <v>369</v>
      </c>
      <c r="AU31" t="s">
        <v>200</v>
      </c>
      <c r="AV31" t="s">
        <v>302</v>
      </c>
    </row>
    <row r="32" spans="1:48" x14ac:dyDescent="0.25">
      <c r="A32">
        <v>367</v>
      </c>
      <c r="B32" t="s">
        <v>309</v>
      </c>
      <c r="C32" t="s">
        <v>184</v>
      </c>
      <c r="D32" t="s">
        <v>310</v>
      </c>
      <c r="E32" t="s">
        <v>204</v>
      </c>
      <c r="F32" t="s">
        <v>205</v>
      </c>
      <c r="G32" t="s">
        <v>187</v>
      </c>
      <c r="H32">
        <v>2</v>
      </c>
      <c r="I32">
        <v>0</v>
      </c>
      <c r="J32">
        <v>0</v>
      </c>
      <c r="K32">
        <v>0</v>
      </c>
      <c r="L32">
        <v>2</v>
      </c>
      <c r="N32">
        <v>0</v>
      </c>
      <c r="O32" t="s">
        <v>188</v>
      </c>
      <c r="P32" t="s">
        <v>310</v>
      </c>
      <c r="Q32">
        <v>1</v>
      </c>
      <c r="R32" t="s">
        <v>206</v>
      </c>
      <c r="S32">
        <v>2</v>
      </c>
      <c r="T32">
        <f t="shared" si="1"/>
        <v>2</v>
      </c>
      <c r="U32" t="s">
        <v>207</v>
      </c>
      <c r="W32" t="b">
        <v>1</v>
      </c>
      <c r="X32" t="b">
        <v>1</v>
      </c>
      <c r="Y32" t="s">
        <v>204</v>
      </c>
      <c r="Z32" t="s">
        <v>311</v>
      </c>
      <c r="AA32" t="s">
        <v>312</v>
      </c>
      <c r="AC32" t="s">
        <v>193</v>
      </c>
      <c r="AD32" t="s">
        <v>313</v>
      </c>
      <c r="AE32" t="s">
        <v>193</v>
      </c>
      <c r="AF32" t="s">
        <v>196</v>
      </c>
      <c r="AH32" t="s">
        <v>311</v>
      </c>
      <c r="AI32" t="s">
        <v>312</v>
      </c>
      <c r="AK32" t="s">
        <v>250</v>
      </c>
      <c r="AL32" t="s">
        <v>313</v>
      </c>
      <c r="AM32" t="s">
        <v>193</v>
      </c>
      <c r="AN32" t="s">
        <v>196</v>
      </c>
      <c r="AO32">
        <v>7951762756</v>
      </c>
      <c r="AR32" t="s">
        <v>198</v>
      </c>
      <c r="AS32" t="s">
        <v>199</v>
      </c>
      <c r="AT32">
        <v>367</v>
      </c>
      <c r="AU32" t="s">
        <v>200</v>
      </c>
      <c r="AV32" t="s">
        <v>314</v>
      </c>
    </row>
    <row r="33" spans="1:48" x14ac:dyDescent="0.25">
      <c r="A33">
        <v>366</v>
      </c>
      <c r="B33" t="s">
        <v>315</v>
      </c>
      <c r="C33" t="s">
        <v>184</v>
      </c>
      <c r="D33" t="s">
        <v>316</v>
      </c>
      <c r="E33" t="s">
        <v>204</v>
      </c>
      <c r="F33" t="s">
        <v>205</v>
      </c>
      <c r="G33" t="s">
        <v>187</v>
      </c>
      <c r="H33">
        <v>2</v>
      </c>
      <c r="I33">
        <v>0</v>
      </c>
      <c r="J33">
        <v>0</v>
      </c>
      <c r="K33">
        <v>0</v>
      </c>
      <c r="L33">
        <v>2</v>
      </c>
      <c r="N33">
        <v>0</v>
      </c>
      <c r="O33" t="s">
        <v>188</v>
      </c>
      <c r="P33" t="s">
        <v>316</v>
      </c>
      <c r="Q33">
        <v>1</v>
      </c>
      <c r="R33" t="s">
        <v>206</v>
      </c>
      <c r="S33">
        <v>2</v>
      </c>
      <c r="T33">
        <f t="shared" si="1"/>
        <v>2</v>
      </c>
      <c r="U33" t="s">
        <v>207</v>
      </c>
      <c r="W33" t="b">
        <v>1</v>
      </c>
      <c r="X33" t="b">
        <v>1</v>
      </c>
      <c r="Y33" t="s">
        <v>204</v>
      </c>
      <c r="Z33" t="s">
        <v>317</v>
      </c>
      <c r="AA33" t="s">
        <v>318</v>
      </c>
      <c r="AC33" t="s">
        <v>193</v>
      </c>
      <c r="AD33" t="s">
        <v>319</v>
      </c>
      <c r="AE33" t="s">
        <v>195</v>
      </c>
      <c r="AF33" t="s">
        <v>196</v>
      </c>
      <c r="AH33" t="s">
        <v>320</v>
      </c>
      <c r="AI33" t="s">
        <v>318</v>
      </c>
      <c r="AK33" t="s">
        <v>193</v>
      </c>
      <c r="AL33" t="s">
        <v>319</v>
      </c>
      <c r="AM33" t="s">
        <v>195</v>
      </c>
      <c r="AN33" t="s">
        <v>196</v>
      </c>
      <c r="AO33">
        <v>7710168852</v>
      </c>
      <c r="AR33" t="s">
        <v>198</v>
      </c>
      <c r="AS33" t="s">
        <v>199</v>
      </c>
      <c r="AT33">
        <v>366</v>
      </c>
      <c r="AU33" t="s">
        <v>200</v>
      </c>
      <c r="AV33" t="s">
        <v>321</v>
      </c>
    </row>
    <row r="34" spans="1:48" x14ac:dyDescent="0.25">
      <c r="A34">
        <v>360</v>
      </c>
      <c r="Q34">
        <v>2</v>
      </c>
      <c r="R34" t="s">
        <v>206</v>
      </c>
      <c r="S34">
        <v>2</v>
      </c>
      <c r="T34">
        <f t="shared" si="1"/>
        <v>4</v>
      </c>
      <c r="U34" t="s">
        <v>207</v>
      </c>
      <c r="W34" t="b">
        <v>1</v>
      </c>
      <c r="X34" t="b">
        <v>1</v>
      </c>
      <c r="Y34" t="s">
        <v>186</v>
      </c>
    </row>
    <row r="35" spans="1:48" x14ac:dyDescent="0.25">
      <c r="A35">
        <v>359</v>
      </c>
      <c r="Q35">
        <v>1</v>
      </c>
      <c r="R35" t="s">
        <v>206</v>
      </c>
      <c r="S35">
        <v>2</v>
      </c>
      <c r="T35">
        <f t="shared" si="1"/>
        <v>2</v>
      </c>
      <c r="U35" t="s">
        <v>207</v>
      </c>
      <c r="W35" t="b">
        <v>1</v>
      </c>
      <c r="X35" t="b">
        <v>1</v>
      </c>
      <c r="Y35" t="s">
        <v>186</v>
      </c>
    </row>
    <row r="36" spans="1:48" x14ac:dyDescent="0.25">
      <c r="A36">
        <v>355</v>
      </c>
      <c r="B36" t="s">
        <v>381</v>
      </c>
      <c r="C36" t="s">
        <v>184</v>
      </c>
      <c r="D36" t="s">
        <v>382</v>
      </c>
      <c r="E36" t="s">
        <v>204</v>
      </c>
      <c r="F36" t="s">
        <v>383</v>
      </c>
      <c r="G36" t="s">
        <v>187</v>
      </c>
      <c r="H36">
        <v>4</v>
      </c>
      <c r="I36">
        <v>0</v>
      </c>
      <c r="J36">
        <v>0</v>
      </c>
      <c r="K36">
        <v>0</v>
      </c>
      <c r="L36">
        <v>4</v>
      </c>
      <c r="N36">
        <v>0</v>
      </c>
      <c r="O36" t="s">
        <v>188</v>
      </c>
      <c r="P36" t="s">
        <v>382</v>
      </c>
      <c r="Q36">
        <v>2</v>
      </c>
      <c r="R36" t="s">
        <v>206</v>
      </c>
      <c r="S36">
        <v>2</v>
      </c>
      <c r="T36">
        <f t="shared" si="1"/>
        <v>4</v>
      </c>
      <c r="U36" t="s">
        <v>207</v>
      </c>
      <c r="W36" t="b">
        <v>1</v>
      </c>
      <c r="X36" t="b">
        <v>1</v>
      </c>
      <c r="Y36" t="s">
        <v>204</v>
      </c>
      <c r="Z36" t="s">
        <v>384</v>
      </c>
      <c r="AA36" t="s">
        <v>385</v>
      </c>
      <c r="AC36" t="s">
        <v>193</v>
      </c>
      <c r="AD36" t="s">
        <v>386</v>
      </c>
      <c r="AE36" t="s">
        <v>195</v>
      </c>
      <c r="AF36" t="s">
        <v>196</v>
      </c>
      <c r="AH36" t="s">
        <v>384</v>
      </c>
      <c r="AI36" t="s">
        <v>385</v>
      </c>
      <c r="AK36" t="s">
        <v>193</v>
      </c>
      <c r="AL36" t="s">
        <v>386</v>
      </c>
      <c r="AM36" t="s">
        <v>195</v>
      </c>
      <c r="AN36" t="s">
        <v>196</v>
      </c>
      <c r="AR36" t="s">
        <v>198</v>
      </c>
      <c r="AS36" t="s">
        <v>199</v>
      </c>
      <c r="AT36">
        <v>355</v>
      </c>
      <c r="AU36" t="s">
        <v>200</v>
      </c>
      <c r="AV36" t="s">
        <v>387</v>
      </c>
    </row>
    <row r="37" spans="1:48" x14ac:dyDescent="0.25">
      <c r="A37">
        <v>354</v>
      </c>
      <c r="B37" t="s">
        <v>388</v>
      </c>
      <c r="C37" t="s">
        <v>184</v>
      </c>
      <c r="D37" t="s">
        <v>389</v>
      </c>
      <c r="E37" t="s">
        <v>186</v>
      </c>
      <c r="G37" t="s">
        <v>187</v>
      </c>
      <c r="H37">
        <v>12</v>
      </c>
      <c r="I37">
        <v>0</v>
      </c>
      <c r="J37">
        <v>0</v>
      </c>
      <c r="K37">
        <v>0</v>
      </c>
      <c r="L37">
        <v>12</v>
      </c>
      <c r="N37">
        <v>0</v>
      </c>
      <c r="O37" t="s">
        <v>188</v>
      </c>
      <c r="P37" t="s">
        <v>389</v>
      </c>
      <c r="Q37">
        <v>1</v>
      </c>
      <c r="R37" t="s">
        <v>206</v>
      </c>
      <c r="S37">
        <v>2</v>
      </c>
      <c r="T37">
        <f t="shared" si="1"/>
        <v>2</v>
      </c>
      <c r="U37" t="s">
        <v>207</v>
      </c>
      <c r="W37" t="b">
        <v>1</v>
      </c>
      <c r="X37" t="b">
        <v>1</v>
      </c>
      <c r="Y37" t="s">
        <v>186</v>
      </c>
      <c r="Z37" t="s">
        <v>390</v>
      </c>
      <c r="AA37" t="s">
        <v>391</v>
      </c>
      <c r="AC37" t="s">
        <v>250</v>
      </c>
      <c r="AD37" t="s">
        <v>392</v>
      </c>
      <c r="AF37" t="s">
        <v>196</v>
      </c>
      <c r="AH37" t="s">
        <v>390</v>
      </c>
      <c r="AI37" t="s">
        <v>393</v>
      </c>
      <c r="AK37" t="s">
        <v>250</v>
      </c>
      <c r="AL37" t="s">
        <v>392</v>
      </c>
      <c r="AN37" t="s">
        <v>196</v>
      </c>
      <c r="AO37">
        <v>7748647515</v>
      </c>
      <c r="AR37" t="s">
        <v>198</v>
      </c>
      <c r="AS37" t="s">
        <v>199</v>
      </c>
      <c r="AT37">
        <v>354</v>
      </c>
      <c r="AU37" t="s">
        <v>200</v>
      </c>
      <c r="AV37" t="s">
        <v>394</v>
      </c>
    </row>
    <row r="38" spans="1:48" x14ac:dyDescent="0.25">
      <c r="A38">
        <v>353</v>
      </c>
      <c r="B38" t="s">
        <v>395</v>
      </c>
      <c r="C38" t="s">
        <v>184</v>
      </c>
      <c r="D38" t="s">
        <v>396</v>
      </c>
      <c r="E38" t="s">
        <v>204</v>
      </c>
      <c r="F38" t="s">
        <v>383</v>
      </c>
      <c r="G38" t="s">
        <v>187</v>
      </c>
      <c r="H38">
        <v>6</v>
      </c>
      <c r="I38">
        <v>0</v>
      </c>
      <c r="J38">
        <v>0</v>
      </c>
      <c r="K38">
        <v>0</v>
      </c>
      <c r="L38">
        <v>6</v>
      </c>
      <c r="N38">
        <v>0</v>
      </c>
      <c r="O38" t="s">
        <v>188</v>
      </c>
      <c r="P38" t="s">
        <v>396</v>
      </c>
      <c r="Q38">
        <v>3</v>
      </c>
      <c r="R38" t="s">
        <v>206</v>
      </c>
      <c r="S38">
        <v>2</v>
      </c>
      <c r="T38">
        <f t="shared" si="1"/>
        <v>6</v>
      </c>
      <c r="U38" t="s">
        <v>207</v>
      </c>
      <c r="W38" t="b">
        <v>1</v>
      </c>
      <c r="X38" t="b">
        <v>1</v>
      </c>
      <c r="Y38" t="s">
        <v>204</v>
      </c>
      <c r="Z38" t="s">
        <v>397</v>
      </c>
      <c r="AA38" t="s">
        <v>193</v>
      </c>
      <c r="AC38" t="s">
        <v>193</v>
      </c>
      <c r="AD38" t="s">
        <v>346</v>
      </c>
      <c r="AF38" t="s">
        <v>196</v>
      </c>
      <c r="AH38" t="s">
        <v>398</v>
      </c>
      <c r="AI38" t="s">
        <v>193</v>
      </c>
      <c r="AK38" t="s">
        <v>193</v>
      </c>
      <c r="AL38" t="s">
        <v>346</v>
      </c>
      <c r="AN38" t="s">
        <v>196</v>
      </c>
      <c r="AO38">
        <v>7872597674</v>
      </c>
      <c r="AR38" t="s">
        <v>198</v>
      </c>
      <c r="AS38" t="s">
        <v>199</v>
      </c>
      <c r="AT38">
        <v>353</v>
      </c>
      <c r="AU38" t="s">
        <v>200</v>
      </c>
      <c r="AV38" t="s">
        <v>399</v>
      </c>
    </row>
    <row r="39" spans="1:48" x14ac:dyDescent="0.25">
      <c r="A39">
        <v>348</v>
      </c>
      <c r="B39" t="s">
        <v>400</v>
      </c>
      <c r="C39" t="s">
        <v>184</v>
      </c>
      <c r="D39" t="s">
        <v>401</v>
      </c>
      <c r="E39" t="s">
        <v>204</v>
      </c>
      <c r="F39" t="s">
        <v>383</v>
      </c>
      <c r="G39" t="s">
        <v>187</v>
      </c>
      <c r="H39">
        <v>2</v>
      </c>
      <c r="I39">
        <v>0</v>
      </c>
      <c r="J39">
        <v>0</v>
      </c>
      <c r="K39">
        <v>0</v>
      </c>
      <c r="L39">
        <v>2</v>
      </c>
      <c r="N39">
        <v>0</v>
      </c>
      <c r="O39" t="s">
        <v>188</v>
      </c>
      <c r="P39" t="s">
        <v>401</v>
      </c>
      <c r="Q39">
        <v>1</v>
      </c>
      <c r="R39" t="s">
        <v>206</v>
      </c>
      <c r="S39">
        <v>2</v>
      </c>
      <c r="T39">
        <f t="shared" si="1"/>
        <v>2</v>
      </c>
      <c r="U39" t="s">
        <v>207</v>
      </c>
      <c r="W39" t="b">
        <v>1</v>
      </c>
      <c r="X39" t="b">
        <v>1</v>
      </c>
      <c r="Y39" t="s">
        <v>204</v>
      </c>
      <c r="Z39" t="s">
        <v>402</v>
      </c>
      <c r="AA39" t="s">
        <v>403</v>
      </c>
      <c r="AB39" t="s">
        <v>193</v>
      </c>
      <c r="AC39" t="s">
        <v>250</v>
      </c>
      <c r="AD39" t="s">
        <v>404</v>
      </c>
      <c r="AF39" t="s">
        <v>196</v>
      </c>
      <c r="AH39" t="s">
        <v>402</v>
      </c>
      <c r="AI39" t="s">
        <v>403</v>
      </c>
      <c r="AJ39" t="s">
        <v>193</v>
      </c>
      <c r="AK39" t="s">
        <v>250</v>
      </c>
      <c r="AL39" t="s">
        <v>404</v>
      </c>
      <c r="AN39" t="s">
        <v>196</v>
      </c>
      <c r="AO39">
        <v>7887608829</v>
      </c>
      <c r="AR39" t="s">
        <v>198</v>
      </c>
      <c r="AS39" t="s">
        <v>199</v>
      </c>
      <c r="AT39">
        <v>348</v>
      </c>
      <c r="AU39" t="s">
        <v>200</v>
      </c>
      <c r="AV39" t="s">
        <v>405</v>
      </c>
    </row>
    <row r="40" spans="1:48" x14ac:dyDescent="0.25">
      <c r="A40">
        <v>346</v>
      </c>
      <c r="B40" t="s">
        <v>376</v>
      </c>
      <c r="C40" t="s">
        <v>184</v>
      </c>
      <c r="D40" t="s">
        <v>406</v>
      </c>
      <c r="E40" t="s">
        <v>204</v>
      </c>
      <c r="F40" t="s">
        <v>407</v>
      </c>
      <c r="G40" t="s">
        <v>187</v>
      </c>
      <c r="H40">
        <v>4</v>
      </c>
      <c r="I40">
        <v>0</v>
      </c>
      <c r="J40">
        <v>0</v>
      </c>
      <c r="K40">
        <v>0</v>
      </c>
      <c r="L40">
        <v>4</v>
      </c>
      <c r="N40">
        <v>0</v>
      </c>
      <c r="O40" t="s">
        <v>188</v>
      </c>
      <c r="P40" t="s">
        <v>406</v>
      </c>
      <c r="Q40">
        <v>2</v>
      </c>
      <c r="R40" t="s">
        <v>206</v>
      </c>
      <c r="S40">
        <v>2</v>
      </c>
      <c r="T40">
        <f t="shared" si="1"/>
        <v>4</v>
      </c>
      <c r="U40" t="s">
        <v>207</v>
      </c>
      <c r="W40" t="b">
        <v>1</v>
      </c>
      <c r="X40" t="b">
        <v>1</v>
      </c>
      <c r="Y40" t="s">
        <v>204</v>
      </c>
      <c r="Z40" t="s">
        <v>378</v>
      </c>
      <c r="AA40" t="s">
        <v>379</v>
      </c>
      <c r="AC40" t="s">
        <v>193</v>
      </c>
      <c r="AD40" t="s">
        <v>300</v>
      </c>
      <c r="AE40" t="s">
        <v>195</v>
      </c>
      <c r="AF40" t="s">
        <v>196</v>
      </c>
      <c r="AH40" t="s">
        <v>378</v>
      </c>
      <c r="AI40" t="s">
        <v>379</v>
      </c>
      <c r="AK40" t="s">
        <v>193</v>
      </c>
      <c r="AL40" t="s">
        <v>300</v>
      </c>
      <c r="AM40" t="s">
        <v>195</v>
      </c>
      <c r="AN40" t="s">
        <v>196</v>
      </c>
      <c r="AO40">
        <v>7739429966</v>
      </c>
      <c r="AR40" t="s">
        <v>198</v>
      </c>
      <c r="AS40" t="s">
        <v>199</v>
      </c>
      <c r="AT40">
        <v>346</v>
      </c>
      <c r="AU40" t="s">
        <v>200</v>
      </c>
      <c r="AV40" t="s">
        <v>408</v>
      </c>
    </row>
    <row r="41" spans="1:48" x14ac:dyDescent="0.25">
      <c r="A41">
        <v>338</v>
      </c>
      <c r="B41" t="s">
        <v>409</v>
      </c>
      <c r="C41" t="s">
        <v>184</v>
      </c>
      <c r="D41" t="s">
        <v>410</v>
      </c>
      <c r="E41" t="s">
        <v>204</v>
      </c>
      <c r="F41" t="s">
        <v>411</v>
      </c>
      <c r="G41" t="s">
        <v>187</v>
      </c>
      <c r="H41">
        <v>4</v>
      </c>
      <c r="I41">
        <v>0</v>
      </c>
      <c r="J41">
        <v>0</v>
      </c>
      <c r="K41">
        <v>0</v>
      </c>
      <c r="L41">
        <v>4</v>
      </c>
      <c r="N41">
        <v>0</v>
      </c>
      <c r="O41" t="s">
        <v>188</v>
      </c>
      <c r="P41" t="s">
        <v>410</v>
      </c>
      <c r="Q41">
        <v>2</v>
      </c>
      <c r="R41" t="s">
        <v>206</v>
      </c>
      <c r="S41">
        <v>2</v>
      </c>
      <c r="T41">
        <f t="shared" si="1"/>
        <v>4</v>
      </c>
      <c r="U41" t="s">
        <v>207</v>
      </c>
      <c r="W41" t="b">
        <v>1</v>
      </c>
      <c r="X41" t="b">
        <v>1</v>
      </c>
      <c r="Y41" t="s">
        <v>204</v>
      </c>
      <c r="Z41" t="s">
        <v>412</v>
      </c>
      <c r="AA41" t="s">
        <v>413</v>
      </c>
      <c r="AB41" t="s">
        <v>414</v>
      </c>
      <c r="AC41" t="s">
        <v>193</v>
      </c>
      <c r="AD41" t="s">
        <v>415</v>
      </c>
      <c r="AE41" t="s">
        <v>193</v>
      </c>
      <c r="AF41" t="s">
        <v>196</v>
      </c>
      <c r="AH41" t="s">
        <v>416</v>
      </c>
      <c r="AI41" t="s">
        <v>413</v>
      </c>
      <c r="AJ41" t="s">
        <v>414</v>
      </c>
      <c r="AK41" t="s">
        <v>193</v>
      </c>
      <c r="AL41" t="s">
        <v>415</v>
      </c>
      <c r="AM41" t="s">
        <v>193</v>
      </c>
      <c r="AN41" t="s">
        <v>196</v>
      </c>
      <c r="AO41">
        <v>7940386623</v>
      </c>
      <c r="AR41" t="s">
        <v>198</v>
      </c>
      <c r="AS41" t="s">
        <v>199</v>
      </c>
      <c r="AT41">
        <v>338</v>
      </c>
      <c r="AU41" t="s">
        <v>200</v>
      </c>
      <c r="AV41" t="s">
        <v>417</v>
      </c>
    </row>
    <row r="42" spans="1:48" x14ac:dyDescent="0.25">
      <c r="A42">
        <v>337</v>
      </c>
      <c r="B42" t="s">
        <v>227</v>
      </c>
      <c r="C42" t="s">
        <v>184</v>
      </c>
      <c r="D42" t="s">
        <v>418</v>
      </c>
      <c r="E42" t="s">
        <v>204</v>
      </c>
      <c r="F42" t="s">
        <v>419</v>
      </c>
      <c r="G42" t="s">
        <v>187</v>
      </c>
      <c r="H42">
        <v>4</v>
      </c>
      <c r="I42">
        <v>0</v>
      </c>
      <c r="J42">
        <v>0</v>
      </c>
      <c r="K42">
        <v>0</v>
      </c>
      <c r="L42">
        <v>4</v>
      </c>
      <c r="N42">
        <v>0</v>
      </c>
      <c r="O42" t="s">
        <v>188</v>
      </c>
      <c r="P42" t="s">
        <v>418</v>
      </c>
      <c r="Q42">
        <v>2</v>
      </c>
      <c r="R42" t="s">
        <v>206</v>
      </c>
      <c r="S42">
        <v>2</v>
      </c>
      <c r="T42">
        <f t="shared" si="1"/>
        <v>4</v>
      </c>
      <c r="U42" t="s">
        <v>207</v>
      </c>
      <c r="W42" t="b">
        <v>1</v>
      </c>
      <c r="X42" t="b">
        <v>1</v>
      </c>
      <c r="Y42" t="s">
        <v>204</v>
      </c>
      <c r="Z42" t="s">
        <v>229</v>
      </c>
      <c r="AA42" t="s">
        <v>230</v>
      </c>
      <c r="AC42" t="s">
        <v>193</v>
      </c>
      <c r="AD42" t="s">
        <v>231</v>
      </c>
      <c r="AE42" t="s">
        <v>193</v>
      </c>
      <c r="AF42" t="s">
        <v>196</v>
      </c>
      <c r="AH42" t="s">
        <v>229</v>
      </c>
      <c r="AI42" t="s">
        <v>230</v>
      </c>
      <c r="AK42" t="s">
        <v>193</v>
      </c>
      <c r="AL42" t="s">
        <v>231</v>
      </c>
      <c r="AM42" t="s">
        <v>193</v>
      </c>
      <c r="AN42" t="s">
        <v>196</v>
      </c>
      <c r="AO42">
        <v>7806702920</v>
      </c>
      <c r="AR42" t="s">
        <v>198</v>
      </c>
      <c r="AS42" t="s">
        <v>199</v>
      </c>
      <c r="AT42">
        <v>337</v>
      </c>
      <c r="AU42" t="s">
        <v>200</v>
      </c>
      <c r="AV42" t="s">
        <v>420</v>
      </c>
    </row>
    <row r="43" spans="1:48" x14ac:dyDescent="0.25">
      <c r="A43">
        <v>336</v>
      </c>
      <c r="B43" t="s">
        <v>400</v>
      </c>
      <c r="C43" t="s">
        <v>184</v>
      </c>
      <c r="D43" t="s">
        <v>421</v>
      </c>
      <c r="E43" t="s">
        <v>204</v>
      </c>
      <c r="F43" t="s">
        <v>411</v>
      </c>
      <c r="G43" t="s">
        <v>187</v>
      </c>
      <c r="H43">
        <v>2</v>
      </c>
      <c r="I43">
        <v>0</v>
      </c>
      <c r="J43">
        <v>0</v>
      </c>
      <c r="K43">
        <v>0</v>
      </c>
      <c r="L43">
        <v>2</v>
      </c>
      <c r="N43">
        <v>0</v>
      </c>
      <c r="O43" t="s">
        <v>188</v>
      </c>
      <c r="P43" t="s">
        <v>421</v>
      </c>
      <c r="Q43">
        <v>1</v>
      </c>
      <c r="R43" t="s">
        <v>206</v>
      </c>
      <c r="S43">
        <v>2</v>
      </c>
      <c r="T43">
        <f t="shared" si="1"/>
        <v>2</v>
      </c>
      <c r="U43" t="s">
        <v>207</v>
      </c>
      <c r="W43" t="b">
        <v>1</v>
      </c>
      <c r="X43" t="b">
        <v>1</v>
      </c>
      <c r="Y43" t="s">
        <v>204</v>
      </c>
      <c r="Z43" t="s">
        <v>402</v>
      </c>
      <c r="AA43" t="s">
        <v>403</v>
      </c>
      <c r="AB43" t="s">
        <v>193</v>
      </c>
      <c r="AC43" t="s">
        <v>250</v>
      </c>
      <c r="AD43" t="s">
        <v>404</v>
      </c>
      <c r="AF43" t="s">
        <v>196</v>
      </c>
      <c r="AH43" t="s">
        <v>402</v>
      </c>
      <c r="AI43" t="s">
        <v>403</v>
      </c>
      <c r="AJ43" t="s">
        <v>193</v>
      </c>
      <c r="AK43" t="s">
        <v>250</v>
      </c>
      <c r="AL43" t="s">
        <v>404</v>
      </c>
      <c r="AN43" t="s">
        <v>196</v>
      </c>
      <c r="AO43">
        <v>7887608829</v>
      </c>
      <c r="AR43" t="s">
        <v>198</v>
      </c>
      <c r="AS43" t="s">
        <v>199</v>
      </c>
      <c r="AT43">
        <v>336</v>
      </c>
      <c r="AU43" t="s">
        <v>200</v>
      </c>
      <c r="AV43" t="s">
        <v>422</v>
      </c>
    </row>
    <row r="44" spans="1:48" x14ac:dyDescent="0.25">
      <c r="A44">
        <v>333</v>
      </c>
      <c r="Q44">
        <v>2</v>
      </c>
      <c r="R44" t="s">
        <v>206</v>
      </c>
      <c r="S44">
        <v>2</v>
      </c>
      <c r="T44">
        <f t="shared" si="1"/>
        <v>4</v>
      </c>
      <c r="U44" t="s">
        <v>207</v>
      </c>
      <c r="W44" t="b">
        <v>1</v>
      </c>
      <c r="X44" t="b">
        <v>1</v>
      </c>
      <c r="Y44" t="s">
        <v>204</v>
      </c>
    </row>
    <row r="45" spans="1:48" x14ac:dyDescent="0.25">
      <c r="A45">
        <v>332</v>
      </c>
      <c r="Q45">
        <v>2</v>
      </c>
      <c r="R45" t="s">
        <v>206</v>
      </c>
      <c r="S45">
        <v>2</v>
      </c>
      <c r="T45">
        <f t="shared" si="1"/>
        <v>4</v>
      </c>
      <c r="U45" t="s">
        <v>207</v>
      </c>
      <c r="W45" t="b">
        <v>1</v>
      </c>
      <c r="X45" t="b">
        <v>1</v>
      </c>
      <c r="Y45" t="s">
        <v>204</v>
      </c>
    </row>
    <row r="46" spans="1:48" x14ac:dyDescent="0.25">
      <c r="A46">
        <v>330</v>
      </c>
      <c r="B46" t="s">
        <v>423</v>
      </c>
      <c r="C46" t="s">
        <v>184</v>
      </c>
      <c r="D46" t="s">
        <v>424</v>
      </c>
      <c r="E46" t="s">
        <v>204</v>
      </c>
      <c r="F46" t="s">
        <v>411</v>
      </c>
      <c r="G46" t="s">
        <v>187</v>
      </c>
      <c r="H46">
        <v>4</v>
      </c>
      <c r="I46">
        <v>0</v>
      </c>
      <c r="J46">
        <v>0</v>
      </c>
      <c r="K46">
        <v>0</v>
      </c>
      <c r="L46">
        <v>4</v>
      </c>
      <c r="N46">
        <v>0</v>
      </c>
      <c r="O46" t="s">
        <v>188</v>
      </c>
      <c r="P46" t="s">
        <v>424</v>
      </c>
      <c r="Q46">
        <v>2</v>
      </c>
      <c r="R46" t="s">
        <v>206</v>
      </c>
      <c r="S46">
        <v>2</v>
      </c>
      <c r="T46">
        <f t="shared" si="1"/>
        <v>4</v>
      </c>
      <c r="U46" t="s">
        <v>207</v>
      </c>
      <c r="W46" t="b">
        <v>1</v>
      </c>
      <c r="X46" t="b">
        <v>1</v>
      </c>
      <c r="Y46" t="s">
        <v>204</v>
      </c>
      <c r="Z46" t="s">
        <v>425</v>
      </c>
      <c r="AA46" t="s">
        <v>426</v>
      </c>
      <c r="AC46" t="s">
        <v>193</v>
      </c>
      <c r="AD46" t="s">
        <v>427</v>
      </c>
      <c r="AE46" t="s">
        <v>195</v>
      </c>
      <c r="AF46" t="s">
        <v>196</v>
      </c>
      <c r="AH46" t="s">
        <v>428</v>
      </c>
      <c r="AI46" t="s">
        <v>426</v>
      </c>
      <c r="AK46" t="s">
        <v>193</v>
      </c>
      <c r="AL46" t="s">
        <v>427</v>
      </c>
      <c r="AM46" t="s">
        <v>195</v>
      </c>
      <c r="AN46" t="s">
        <v>196</v>
      </c>
      <c r="AR46" t="s">
        <v>198</v>
      </c>
      <c r="AS46" t="s">
        <v>199</v>
      </c>
      <c r="AT46">
        <v>330</v>
      </c>
      <c r="AU46" t="s">
        <v>200</v>
      </c>
      <c r="AV46" t="s">
        <v>429</v>
      </c>
    </row>
    <row r="47" spans="1:48" x14ac:dyDescent="0.25">
      <c r="A47">
        <v>328</v>
      </c>
      <c r="Q47">
        <v>2</v>
      </c>
      <c r="R47" t="s">
        <v>206</v>
      </c>
      <c r="S47">
        <v>2</v>
      </c>
      <c r="T47">
        <f t="shared" si="1"/>
        <v>4</v>
      </c>
      <c r="U47" t="s">
        <v>207</v>
      </c>
      <c r="W47" t="b">
        <v>1</v>
      </c>
      <c r="X47" t="b">
        <v>1</v>
      </c>
      <c r="Y47" t="s">
        <v>204</v>
      </c>
    </row>
    <row r="48" spans="1:48" x14ac:dyDescent="0.25">
      <c r="T48">
        <f>SUM(T21:T47)</f>
        <v>84</v>
      </c>
    </row>
    <row r="49" spans="20:20" x14ac:dyDescent="0.25">
      <c r="T49">
        <f>T48*0.955</f>
        <v>80.22</v>
      </c>
    </row>
  </sheetData>
  <autoFilter ref="A20:AV47" xr:uid="{905D82FC-75C4-4183-A3A3-BF573D9ED863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6749-2EC9-4753-BB46-7FBEB95B9020}">
  <dimension ref="A1:AU21"/>
  <sheetViews>
    <sheetView topLeftCell="G1" workbookViewId="0">
      <selection activeCell="C18" sqref="C18"/>
    </sheetView>
  </sheetViews>
  <sheetFormatPr defaultRowHeight="12.5" x14ac:dyDescent="0.25"/>
  <sheetData>
    <row r="1" spans="1:47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10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  <c r="AA1" t="s">
        <v>162</v>
      </c>
      <c r="AB1" t="s">
        <v>163</v>
      </c>
      <c r="AC1" t="s">
        <v>164</v>
      </c>
      <c r="AD1" t="s">
        <v>165</v>
      </c>
      <c r="AE1" t="s">
        <v>166</v>
      </c>
      <c r="AF1" t="s">
        <v>167</v>
      </c>
      <c r="AG1" t="s">
        <v>168</v>
      </c>
      <c r="AH1" t="s">
        <v>169</v>
      </c>
      <c r="AI1" t="s">
        <v>170</v>
      </c>
      <c r="AJ1" t="s">
        <v>171</v>
      </c>
      <c r="AK1" t="s">
        <v>172</v>
      </c>
      <c r="AL1" t="s">
        <v>173</v>
      </c>
      <c r="AM1" t="s">
        <v>174</v>
      </c>
      <c r="AN1" t="s">
        <v>175</v>
      </c>
      <c r="AO1" t="s">
        <v>176</v>
      </c>
      <c r="AP1" t="s">
        <v>177</v>
      </c>
      <c r="AQ1" t="s">
        <v>178</v>
      </c>
      <c r="AR1" t="s">
        <v>179</v>
      </c>
      <c r="AS1" t="s">
        <v>180</v>
      </c>
      <c r="AT1" t="s">
        <v>181</v>
      </c>
      <c r="AU1" t="s">
        <v>182</v>
      </c>
    </row>
    <row r="2" spans="1:47" x14ac:dyDescent="0.25">
      <c r="A2">
        <v>383</v>
      </c>
      <c r="B2" t="s">
        <v>183</v>
      </c>
      <c r="C2" t="s">
        <v>184</v>
      </c>
      <c r="D2" t="s">
        <v>185</v>
      </c>
      <c r="E2" t="s">
        <v>186</v>
      </c>
      <c r="G2" t="s">
        <v>187</v>
      </c>
      <c r="H2">
        <v>5</v>
      </c>
      <c r="I2">
        <v>0</v>
      </c>
      <c r="J2">
        <v>0</v>
      </c>
      <c r="K2">
        <v>0</v>
      </c>
      <c r="L2">
        <v>5</v>
      </c>
      <c r="N2">
        <v>0</v>
      </c>
      <c r="O2" t="s">
        <v>188</v>
      </c>
      <c r="P2" t="s">
        <v>185</v>
      </c>
      <c r="Q2">
        <v>1</v>
      </c>
      <c r="R2" t="s">
        <v>189</v>
      </c>
      <c r="S2">
        <v>5</v>
      </c>
      <c r="T2" t="s">
        <v>190</v>
      </c>
      <c r="U2">
        <f>Q2*S2</f>
        <v>5</v>
      </c>
      <c r="V2" t="b">
        <v>1</v>
      </c>
      <c r="W2" t="b">
        <v>1</v>
      </c>
      <c r="X2" t="s">
        <v>186</v>
      </c>
      <c r="Y2" t="s">
        <v>191</v>
      </c>
      <c r="Z2" t="s">
        <v>192</v>
      </c>
      <c r="AB2" t="s">
        <v>193</v>
      </c>
      <c r="AC2" t="s">
        <v>194</v>
      </c>
      <c r="AD2" t="s">
        <v>195</v>
      </c>
      <c r="AE2" t="s">
        <v>196</v>
      </c>
      <c r="AG2" t="s">
        <v>197</v>
      </c>
      <c r="AH2" t="s">
        <v>192</v>
      </c>
      <c r="AJ2" t="s">
        <v>193</v>
      </c>
      <c r="AK2" t="s">
        <v>194</v>
      </c>
      <c r="AL2" t="s">
        <v>195</v>
      </c>
      <c r="AM2" t="s">
        <v>196</v>
      </c>
      <c r="AQ2" t="s">
        <v>198</v>
      </c>
      <c r="AR2" t="s">
        <v>199</v>
      </c>
      <c r="AS2">
        <v>383</v>
      </c>
      <c r="AT2" t="s">
        <v>200</v>
      </c>
      <c r="AU2" t="s">
        <v>201</v>
      </c>
    </row>
    <row r="3" spans="1:47" x14ac:dyDescent="0.25">
      <c r="A3">
        <v>379</v>
      </c>
      <c r="B3" t="s">
        <v>227</v>
      </c>
      <c r="C3" t="s">
        <v>184</v>
      </c>
      <c r="D3" t="s">
        <v>228</v>
      </c>
      <c r="E3" t="s">
        <v>186</v>
      </c>
      <c r="G3" t="s">
        <v>187</v>
      </c>
      <c r="H3">
        <v>5</v>
      </c>
      <c r="I3">
        <v>0</v>
      </c>
      <c r="J3">
        <v>0</v>
      </c>
      <c r="K3">
        <v>0</v>
      </c>
      <c r="L3">
        <v>5</v>
      </c>
      <c r="N3">
        <v>0</v>
      </c>
      <c r="O3" t="s">
        <v>188</v>
      </c>
      <c r="P3" t="s">
        <v>228</v>
      </c>
      <c r="Q3">
        <v>1</v>
      </c>
      <c r="R3" t="s">
        <v>189</v>
      </c>
      <c r="S3">
        <v>5</v>
      </c>
      <c r="T3" t="s">
        <v>190</v>
      </c>
      <c r="U3">
        <f t="shared" ref="U3:U18" si="0">Q3*S3</f>
        <v>5</v>
      </c>
      <c r="V3" t="b">
        <v>1</v>
      </c>
      <c r="W3" t="b">
        <v>1</v>
      </c>
      <c r="X3" t="s">
        <v>186</v>
      </c>
      <c r="Y3" t="s">
        <v>229</v>
      </c>
      <c r="Z3" t="s">
        <v>230</v>
      </c>
      <c r="AA3" t="s">
        <v>193</v>
      </c>
      <c r="AB3" t="s">
        <v>193</v>
      </c>
      <c r="AC3" t="s">
        <v>231</v>
      </c>
      <c r="AD3" t="s">
        <v>195</v>
      </c>
      <c r="AE3" t="s">
        <v>196</v>
      </c>
      <c r="AG3" t="s">
        <v>229</v>
      </c>
      <c r="AH3" t="s">
        <v>230</v>
      </c>
      <c r="AI3" t="s">
        <v>193</v>
      </c>
      <c r="AJ3" t="s">
        <v>193</v>
      </c>
      <c r="AK3" t="s">
        <v>231</v>
      </c>
      <c r="AL3" t="s">
        <v>195</v>
      </c>
      <c r="AM3" t="s">
        <v>196</v>
      </c>
      <c r="AN3">
        <v>7809702920</v>
      </c>
      <c r="AQ3" t="s">
        <v>198</v>
      </c>
      <c r="AR3" t="s">
        <v>199</v>
      </c>
      <c r="AS3">
        <v>379</v>
      </c>
      <c r="AT3" t="s">
        <v>200</v>
      </c>
      <c r="AU3" t="s">
        <v>232</v>
      </c>
    </row>
    <row r="4" spans="1:47" x14ac:dyDescent="0.25">
      <c r="A4">
        <v>375</v>
      </c>
      <c r="B4" t="s">
        <v>254</v>
      </c>
      <c r="C4" t="s">
        <v>184</v>
      </c>
      <c r="D4" t="s">
        <v>255</v>
      </c>
      <c r="E4" t="s">
        <v>186</v>
      </c>
      <c r="G4" t="s">
        <v>187</v>
      </c>
      <c r="H4">
        <v>5</v>
      </c>
      <c r="I4">
        <v>0</v>
      </c>
      <c r="J4">
        <v>0</v>
      </c>
      <c r="K4">
        <v>0</v>
      </c>
      <c r="L4">
        <v>5</v>
      </c>
      <c r="N4">
        <v>0</v>
      </c>
      <c r="O4" t="s">
        <v>188</v>
      </c>
      <c r="P4" t="s">
        <v>255</v>
      </c>
      <c r="Q4">
        <v>1</v>
      </c>
      <c r="R4" t="s">
        <v>189</v>
      </c>
      <c r="S4">
        <v>5</v>
      </c>
      <c r="T4" t="s">
        <v>190</v>
      </c>
      <c r="U4">
        <f t="shared" si="0"/>
        <v>5</v>
      </c>
      <c r="V4" t="b">
        <v>1</v>
      </c>
      <c r="W4" t="b">
        <v>1</v>
      </c>
      <c r="X4" t="s">
        <v>186</v>
      </c>
      <c r="Y4" t="s">
        <v>256</v>
      </c>
      <c r="Z4" t="s">
        <v>257</v>
      </c>
      <c r="AB4" t="s">
        <v>193</v>
      </c>
      <c r="AC4" t="s">
        <v>258</v>
      </c>
      <c r="AD4" t="s">
        <v>195</v>
      </c>
      <c r="AE4" t="s">
        <v>196</v>
      </c>
      <c r="AG4" t="s">
        <v>256</v>
      </c>
      <c r="AH4" t="s">
        <v>257</v>
      </c>
      <c r="AJ4" t="s">
        <v>193</v>
      </c>
      <c r="AK4" t="s">
        <v>258</v>
      </c>
      <c r="AL4" t="s">
        <v>195</v>
      </c>
      <c r="AM4" t="s">
        <v>196</v>
      </c>
      <c r="AN4" t="s">
        <v>259</v>
      </c>
      <c r="AQ4" t="s">
        <v>198</v>
      </c>
      <c r="AR4" t="s">
        <v>199</v>
      </c>
      <c r="AS4">
        <v>375</v>
      </c>
      <c r="AT4" t="s">
        <v>200</v>
      </c>
      <c r="AU4" t="s">
        <v>260</v>
      </c>
    </row>
    <row r="5" spans="1:47" x14ac:dyDescent="0.25">
      <c r="A5">
        <v>374</v>
      </c>
      <c r="B5" t="s">
        <v>261</v>
      </c>
      <c r="C5" t="s">
        <v>184</v>
      </c>
      <c r="D5" t="s">
        <v>262</v>
      </c>
      <c r="E5" t="s">
        <v>186</v>
      </c>
      <c r="G5" t="s">
        <v>187</v>
      </c>
      <c r="H5">
        <v>5</v>
      </c>
      <c r="I5">
        <v>0</v>
      </c>
      <c r="J5">
        <v>0</v>
      </c>
      <c r="K5">
        <v>0</v>
      </c>
      <c r="L5">
        <v>5</v>
      </c>
      <c r="N5">
        <v>0</v>
      </c>
      <c r="O5" t="s">
        <v>188</v>
      </c>
      <c r="P5" t="s">
        <v>262</v>
      </c>
      <c r="Q5">
        <v>1</v>
      </c>
      <c r="R5" t="s">
        <v>189</v>
      </c>
      <c r="S5">
        <v>5</v>
      </c>
      <c r="T5" t="s">
        <v>190</v>
      </c>
      <c r="U5">
        <f t="shared" si="0"/>
        <v>5</v>
      </c>
      <c r="V5" t="b">
        <v>1</v>
      </c>
      <c r="W5" t="b">
        <v>1</v>
      </c>
      <c r="X5" t="s">
        <v>186</v>
      </c>
      <c r="Y5" t="s">
        <v>263</v>
      </c>
      <c r="Z5" t="s">
        <v>264</v>
      </c>
      <c r="AB5" t="s">
        <v>193</v>
      </c>
      <c r="AC5" t="s">
        <v>210</v>
      </c>
      <c r="AD5" t="s">
        <v>195</v>
      </c>
      <c r="AE5" t="s">
        <v>196</v>
      </c>
      <c r="AG5" t="s">
        <v>265</v>
      </c>
      <c r="AH5" t="s">
        <v>264</v>
      </c>
      <c r="AJ5" t="s">
        <v>193</v>
      </c>
      <c r="AK5" t="s">
        <v>210</v>
      </c>
      <c r="AL5" t="s">
        <v>195</v>
      </c>
      <c r="AM5" t="s">
        <v>196</v>
      </c>
      <c r="AQ5" t="s">
        <v>198</v>
      </c>
      <c r="AR5" t="s">
        <v>199</v>
      </c>
      <c r="AS5">
        <v>374</v>
      </c>
      <c r="AT5" t="s">
        <v>200</v>
      </c>
      <c r="AU5" t="s">
        <v>266</v>
      </c>
    </row>
    <row r="6" spans="1:47" x14ac:dyDescent="0.25">
      <c r="A6">
        <v>368</v>
      </c>
      <c r="B6" t="s">
        <v>303</v>
      </c>
      <c r="C6" t="s">
        <v>184</v>
      </c>
      <c r="D6" t="s">
        <v>304</v>
      </c>
      <c r="E6" t="s">
        <v>186</v>
      </c>
      <c r="G6" t="s">
        <v>187</v>
      </c>
      <c r="H6">
        <v>10</v>
      </c>
      <c r="I6">
        <v>0</v>
      </c>
      <c r="J6">
        <v>0</v>
      </c>
      <c r="K6">
        <v>0</v>
      </c>
      <c r="L6">
        <v>10</v>
      </c>
      <c r="N6">
        <v>0</v>
      </c>
      <c r="O6" t="s">
        <v>188</v>
      </c>
      <c r="P6" t="s">
        <v>304</v>
      </c>
      <c r="Q6">
        <v>2</v>
      </c>
      <c r="R6" t="s">
        <v>189</v>
      </c>
      <c r="S6">
        <v>5</v>
      </c>
      <c r="T6" t="s">
        <v>190</v>
      </c>
      <c r="U6">
        <f t="shared" si="0"/>
        <v>10</v>
      </c>
      <c r="V6" t="b">
        <v>1</v>
      </c>
      <c r="W6" t="b">
        <v>1</v>
      </c>
      <c r="X6" t="s">
        <v>186</v>
      </c>
      <c r="Y6" t="s">
        <v>305</v>
      </c>
      <c r="Z6" t="s">
        <v>306</v>
      </c>
      <c r="AB6" t="s">
        <v>193</v>
      </c>
      <c r="AC6" t="s">
        <v>307</v>
      </c>
      <c r="AE6" t="s">
        <v>196</v>
      </c>
      <c r="AG6" t="s">
        <v>305</v>
      </c>
      <c r="AH6" t="s">
        <v>306</v>
      </c>
      <c r="AJ6" t="s">
        <v>193</v>
      </c>
      <c r="AK6" t="s">
        <v>307</v>
      </c>
      <c r="AM6" t="s">
        <v>196</v>
      </c>
      <c r="AN6">
        <v>77385558</v>
      </c>
      <c r="AQ6" t="s">
        <v>198</v>
      </c>
      <c r="AR6" t="s">
        <v>199</v>
      </c>
      <c r="AS6">
        <v>368</v>
      </c>
      <c r="AT6" t="s">
        <v>200</v>
      </c>
      <c r="AU6" t="s">
        <v>308</v>
      </c>
    </row>
    <row r="7" spans="1:47" x14ac:dyDescent="0.25">
      <c r="A7">
        <v>365</v>
      </c>
      <c r="B7" t="s">
        <v>322</v>
      </c>
      <c r="C7" t="s">
        <v>184</v>
      </c>
      <c r="D7" t="s">
        <v>323</v>
      </c>
      <c r="E7" t="s">
        <v>186</v>
      </c>
      <c r="G7" t="s">
        <v>187</v>
      </c>
      <c r="H7">
        <v>5</v>
      </c>
      <c r="I7">
        <v>0</v>
      </c>
      <c r="J7">
        <v>0</v>
      </c>
      <c r="K7">
        <v>0</v>
      </c>
      <c r="L7">
        <v>5</v>
      </c>
      <c r="N7">
        <v>0</v>
      </c>
      <c r="O7" t="s">
        <v>188</v>
      </c>
      <c r="P7" t="s">
        <v>323</v>
      </c>
      <c r="Q7">
        <v>1</v>
      </c>
      <c r="R7" t="s">
        <v>189</v>
      </c>
      <c r="S7">
        <v>5</v>
      </c>
      <c r="T7" t="s">
        <v>190</v>
      </c>
      <c r="U7">
        <f t="shared" si="0"/>
        <v>5</v>
      </c>
      <c r="V7" t="b">
        <v>1</v>
      </c>
      <c r="W7" t="b">
        <v>1</v>
      </c>
      <c r="X7" t="s">
        <v>186</v>
      </c>
      <c r="Y7" t="s">
        <v>324</v>
      </c>
      <c r="Z7" t="s">
        <v>325</v>
      </c>
      <c r="AA7" t="s">
        <v>326</v>
      </c>
      <c r="AB7" t="s">
        <v>193</v>
      </c>
      <c r="AC7" t="s">
        <v>327</v>
      </c>
      <c r="AD7" t="s">
        <v>193</v>
      </c>
      <c r="AE7" t="s">
        <v>196</v>
      </c>
      <c r="AG7" t="s">
        <v>324</v>
      </c>
      <c r="AH7" t="s">
        <v>325</v>
      </c>
      <c r="AI7" t="s">
        <v>326</v>
      </c>
      <c r="AJ7" t="s">
        <v>193</v>
      </c>
      <c r="AK7" t="s">
        <v>327</v>
      </c>
      <c r="AL7" t="s">
        <v>193</v>
      </c>
      <c r="AM7" t="s">
        <v>196</v>
      </c>
      <c r="AQ7" t="s">
        <v>198</v>
      </c>
      <c r="AR7" t="s">
        <v>199</v>
      </c>
      <c r="AS7">
        <v>365</v>
      </c>
      <c r="AT7" t="s">
        <v>200</v>
      </c>
      <c r="AU7" t="s">
        <v>328</v>
      </c>
    </row>
    <row r="8" spans="1:47" x14ac:dyDescent="0.25">
      <c r="A8">
        <v>364</v>
      </c>
      <c r="B8" t="s">
        <v>329</v>
      </c>
      <c r="C8" t="s">
        <v>184</v>
      </c>
      <c r="D8" t="s">
        <v>330</v>
      </c>
      <c r="E8" t="s">
        <v>186</v>
      </c>
      <c r="G8" t="s">
        <v>187</v>
      </c>
      <c r="H8">
        <v>5</v>
      </c>
      <c r="I8">
        <v>0</v>
      </c>
      <c r="J8">
        <v>0</v>
      </c>
      <c r="K8">
        <v>0</v>
      </c>
      <c r="L8">
        <v>5</v>
      </c>
      <c r="N8">
        <v>0</v>
      </c>
      <c r="O8" t="s">
        <v>188</v>
      </c>
      <c r="P8" t="s">
        <v>330</v>
      </c>
      <c r="Q8">
        <v>1</v>
      </c>
      <c r="R8" t="s">
        <v>189</v>
      </c>
      <c r="S8">
        <v>5</v>
      </c>
      <c r="T8" t="s">
        <v>190</v>
      </c>
      <c r="U8">
        <f t="shared" si="0"/>
        <v>5</v>
      </c>
      <c r="V8" t="b">
        <v>1</v>
      </c>
      <c r="W8" t="b">
        <v>1</v>
      </c>
      <c r="X8" t="s">
        <v>186</v>
      </c>
      <c r="Y8" t="s">
        <v>331</v>
      </c>
      <c r="Z8" t="s">
        <v>332</v>
      </c>
      <c r="AB8" t="s">
        <v>193</v>
      </c>
      <c r="AC8" t="s">
        <v>333</v>
      </c>
      <c r="AD8" t="s">
        <v>195</v>
      </c>
      <c r="AE8" t="s">
        <v>196</v>
      </c>
      <c r="AG8" t="s">
        <v>331</v>
      </c>
      <c r="AH8" t="s">
        <v>332</v>
      </c>
      <c r="AJ8" t="s">
        <v>193</v>
      </c>
      <c r="AK8" t="s">
        <v>333</v>
      </c>
      <c r="AL8" t="s">
        <v>195</v>
      </c>
      <c r="AM8" t="s">
        <v>196</v>
      </c>
      <c r="AN8">
        <v>78316753</v>
      </c>
      <c r="AQ8" t="s">
        <v>198</v>
      </c>
      <c r="AR8" t="s">
        <v>199</v>
      </c>
      <c r="AS8">
        <v>364</v>
      </c>
      <c r="AT8" t="s">
        <v>200</v>
      </c>
      <c r="AU8" t="s">
        <v>334</v>
      </c>
    </row>
    <row r="9" spans="1:47" x14ac:dyDescent="0.25">
      <c r="A9">
        <v>363</v>
      </c>
      <c r="B9" t="s">
        <v>335</v>
      </c>
      <c r="C9" t="s">
        <v>184</v>
      </c>
      <c r="D9" t="s">
        <v>336</v>
      </c>
      <c r="E9" t="s">
        <v>186</v>
      </c>
      <c r="G9" t="s">
        <v>187</v>
      </c>
      <c r="H9">
        <v>5</v>
      </c>
      <c r="I9">
        <v>0</v>
      </c>
      <c r="J9">
        <v>0</v>
      </c>
      <c r="K9">
        <v>0</v>
      </c>
      <c r="L9">
        <v>5</v>
      </c>
      <c r="N9">
        <v>0</v>
      </c>
      <c r="O9" t="s">
        <v>188</v>
      </c>
      <c r="P9" t="s">
        <v>336</v>
      </c>
      <c r="Q9">
        <v>1</v>
      </c>
      <c r="R9" t="s">
        <v>189</v>
      </c>
      <c r="S9">
        <v>5</v>
      </c>
      <c r="T9" t="s">
        <v>190</v>
      </c>
      <c r="U9">
        <f t="shared" si="0"/>
        <v>5</v>
      </c>
      <c r="V9" t="b">
        <v>1</v>
      </c>
      <c r="W9" t="b">
        <v>1</v>
      </c>
      <c r="X9" t="s">
        <v>186</v>
      </c>
      <c r="Y9" t="s">
        <v>337</v>
      </c>
      <c r="Z9" t="s">
        <v>338</v>
      </c>
      <c r="AB9" t="s">
        <v>193</v>
      </c>
      <c r="AC9" t="s">
        <v>339</v>
      </c>
      <c r="AD9" t="s">
        <v>193</v>
      </c>
      <c r="AE9" t="s">
        <v>196</v>
      </c>
      <c r="AG9" t="s">
        <v>340</v>
      </c>
      <c r="AH9" t="s">
        <v>338</v>
      </c>
      <c r="AJ9" t="s">
        <v>193</v>
      </c>
      <c r="AK9" t="s">
        <v>339</v>
      </c>
      <c r="AL9" t="s">
        <v>193</v>
      </c>
      <c r="AM9" t="s">
        <v>196</v>
      </c>
      <c r="AN9">
        <v>7976622713</v>
      </c>
      <c r="AQ9" t="s">
        <v>198</v>
      </c>
      <c r="AR9" t="s">
        <v>199</v>
      </c>
      <c r="AS9">
        <v>363</v>
      </c>
      <c r="AT9" t="s">
        <v>200</v>
      </c>
      <c r="AU9" t="s">
        <v>341</v>
      </c>
    </row>
    <row r="10" spans="1:47" x14ac:dyDescent="0.25">
      <c r="A10">
        <v>362</v>
      </c>
      <c r="B10" t="s">
        <v>342</v>
      </c>
      <c r="C10" t="s">
        <v>184</v>
      </c>
      <c r="D10" t="s">
        <v>343</v>
      </c>
      <c r="E10" t="s">
        <v>186</v>
      </c>
      <c r="G10" t="s">
        <v>187</v>
      </c>
      <c r="H10">
        <v>5</v>
      </c>
      <c r="I10">
        <v>0</v>
      </c>
      <c r="J10">
        <v>0</v>
      </c>
      <c r="K10">
        <v>0</v>
      </c>
      <c r="L10">
        <v>5</v>
      </c>
      <c r="N10">
        <v>0</v>
      </c>
      <c r="O10" t="s">
        <v>188</v>
      </c>
      <c r="P10" t="s">
        <v>343</v>
      </c>
      <c r="Q10">
        <v>1</v>
      </c>
      <c r="R10" t="s">
        <v>189</v>
      </c>
      <c r="S10">
        <v>5</v>
      </c>
      <c r="T10" t="s">
        <v>190</v>
      </c>
      <c r="U10">
        <f t="shared" si="0"/>
        <v>5</v>
      </c>
      <c r="V10" t="b">
        <v>1</v>
      </c>
      <c r="W10" t="b">
        <v>1</v>
      </c>
      <c r="X10" t="s">
        <v>186</v>
      </c>
      <c r="Y10" t="s">
        <v>344</v>
      </c>
      <c r="Z10" t="s">
        <v>345</v>
      </c>
      <c r="AB10" t="s">
        <v>193</v>
      </c>
      <c r="AC10" t="s">
        <v>346</v>
      </c>
      <c r="AD10" t="s">
        <v>195</v>
      </c>
      <c r="AE10" t="s">
        <v>196</v>
      </c>
      <c r="AG10" t="s">
        <v>344</v>
      </c>
      <c r="AH10" t="s">
        <v>345</v>
      </c>
      <c r="AJ10" t="s">
        <v>193</v>
      </c>
      <c r="AK10" t="s">
        <v>346</v>
      </c>
      <c r="AL10" t="s">
        <v>195</v>
      </c>
      <c r="AM10" t="s">
        <v>196</v>
      </c>
      <c r="AN10">
        <v>7867804464</v>
      </c>
      <c r="AQ10" t="s">
        <v>198</v>
      </c>
      <c r="AR10" t="s">
        <v>199</v>
      </c>
      <c r="AS10">
        <v>362</v>
      </c>
      <c r="AT10" t="s">
        <v>200</v>
      </c>
      <c r="AU10" t="s">
        <v>347</v>
      </c>
    </row>
    <row r="11" spans="1:47" x14ac:dyDescent="0.25">
      <c r="A11">
        <v>361</v>
      </c>
      <c r="B11" t="s">
        <v>348</v>
      </c>
      <c r="C11" t="s">
        <v>184</v>
      </c>
      <c r="D11" t="s">
        <v>349</v>
      </c>
      <c r="E11" t="s">
        <v>186</v>
      </c>
      <c r="G11" t="s">
        <v>187</v>
      </c>
      <c r="H11">
        <v>5</v>
      </c>
      <c r="I11">
        <v>0</v>
      </c>
      <c r="J11">
        <v>0</v>
      </c>
      <c r="K11">
        <v>0</v>
      </c>
      <c r="L11">
        <v>5</v>
      </c>
      <c r="N11">
        <v>0</v>
      </c>
      <c r="O11" t="s">
        <v>188</v>
      </c>
      <c r="P11" t="s">
        <v>349</v>
      </c>
      <c r="Q11">
        <v>1</v>
      </c>
      <c r="R11" t="s">
        <v>189</v>
      </c>
      <c r="S11">
        <v>5</v>
      </c>
      <c r="T11" t="s">
        <v>190</v>
      </c>
      <c r="U11">
        <f t="shared" si="0"/>
        <v>5</v>
      </c>
      <c r="V11" t="b">
        <v>1</v>
      </c>
      <c r="W11" t="b">
        <v>1</v>
      </c>
      <c r="X11" t="s">
        <v>186</v>
      </c>
      <c r="Y11" t="s">
        <v>350</v>
      </c>
      <c r="Z11">
        <v>13</v>
      </c>
      <c r="AA11" t="s">
        <v>351</v>
      </c>
      <c r="AB11" t="s">
        <v>193</v>
      </c>
      <c r="AC11" t="s">
        <v>352</v>
      </c>
      <c r="AD11" t="s">
        <v>353</v>
      </c>
      <c r="AE11" t="s">
        <v>196</v>
      </c>
      <c r="AG11" t="s">
        <v>350</v>
      </c>
      <c r="AH11" t="s">
        <v>354</v>
      </c>
      <c r="AJ11" t="s">
        <v>193</v>
      </c>
      <c r="AK11" t="s">
        <v>355</v>
      </c>
      <c r="AL11" t="s">
        <v>356</v>
      </c>
      <c r="AM11" t="s">
        <v>196</v>
      </c>
      <c r="AN11">
        <v>7903241545</v>
      </c>
      <c r="AQ11" t="s">
        <v>198</v>
      </c>
      <c r="AR11" t="s">
        <v>199</v>
      </c>
      <c r="AS11">
        <v>361</v>
      </c>
      <c r="AT11" t="s">
        <v>200</v>
      </c>
      <c r="AU11" t="s">
        <v>357</v>
      </c>
    </row>
    <row r="12" spans="1:47" x14ac:dyDescent="0.25">
      <c r="A12">
        <v>360</v>
      </c>
      <c r="B12" t="s">
        <v>358</v>
      </c>
      <c r="C12" t="s">
        <v>184</v>
      </c>
      <c r="D12" t="s">
        <v>359</v>
      </c>
      <c r="E12" t="s">
        <v>186</v>
      </c>
      <c r="G12" t="s">
        <v>187</v>
      </c>
      <c r="H12">
        <v>14</v>
      </c>
      <c r="I12">
        <v>0</v>
      </c>
      <c r="J12">
        <v>0</v>
      </c>
      <c r="K12">
        <v>0</v>
      </c>
      <c r="L12">
        <v>14</v>
      </c>
      <c r="N12">
        <v>0</v>
      </c>
      <c r="O12" t="s">
        <v>188</v>
      </c>
      <c r="P12" t="s">
        <v>359</v>
      </c>
      <c r="Q12">
        <v>1</v>
      </c>
      <c r="R12" t="s">
        <v>189</v>
      </c>
      <c r="S12">
        <v>5</v>
      </c>
      <c r="T12" t="s">
        <v>190</v>
      </c>
      <c r="U12">
        <f t="shared" si="0"/>
        <v>5</v>
      </c>
      <c r="V12" t="b">
        <v>1</v>
      </c>
      <c r="W12" t="b">
        <v>1</v>
      </c>
      <c r="X12" t="s">
        <v>186</v>
      </c>
      <c r="Y12" t="s">
        <v>360</v>
      </c>
      <c r="Z12" t="s">
        <v>361</v>
      </c>
      <c r="AA12" t="s">
        <v>362</v>
      </c>
      <c r="AB12" t="s">
        <v>193</v>
      </c>
      <c r="AC12" t="s">
        <v>363</v>
      </c>
      <c r="AD12" t="s">
        <v>195</v>
      </c>
      <c r="AE12" t="s">
        <v>196</v>
      </c>
      <c r="AG12" t="s">
        <v>360</v>
      </c>
      <c r="AH12" t="s">
        <v>361</v>
      </c>
      <c r="AI12" t="s">
        <v>362</v>
      </c>
      <c r="AJ12" t="s">
        <v>193</v>
      </c>
      <c r="AK12" t="s">
        <v>363</v>
      </c>
      <c r="AL12" t="s">
        <v>195</v>
      </c>
      <c r="AM12" t="s">
        <v>196</v>
      </c>
      <c r="AN12">
        <v>7804138444</v>
      </c>
      <c r="AQ12" t="s">
        <v>198</v>
      </c>
      <c r="AR12" t="s">
        <v>199</v>
      </c>
      <c r="AS12">
        <v>360</v>
      </c>
      <c r="AT12" t="s">
        <v>200</v>
      </c>
      <c r="AU12" t="s">
        <v>364</v>
      </c>
    </row>
    <row r="13" spans="1:47" x14ac:dyDescent="0.25">
      <c r="A13">
        <v>360</v>
      </c>
      <c r="Q13">
        <v>1</v>
      </c>
      <c r="R13" t="s">
        <v>189</v>
      </c>
      <c r="S13">
        <v>5</v>
      </c>
      <c r="T13" t="s">
        <v>190</v>
      </c>
      <c r="U13">
        <f t="shared" si="0"/>
        <v>5</v>
      </c>
      <c r="V13" t="b">
        <v>1</v>
      </c>
      <c r="W13" t="b">
        <v>1</v>
      </c>
      <c r="X13" t="s">
        <v>186</v>
      </c>
    </row>
    <row r="14" spans="1:47" x14ac:dyDescent="0.25">
      <c r="A14">
        <v>359</v>
      </c>
      <c r="B14" t="s">
        <v>365</v>
      </c>
      <c r="C14" t="s">
        <v>184</v>
      </c>
      <c r="D14" t="s">
        <v>366</v>
      </c>
      <c r="E14" t="s">
        <v>186</v>
      </c>
      <c r="G14" t="s">
        <v>187</v>
      </c>
      <c r="H14">
        <v>7</v>
      </c>
      <c r="I14">
        <v>0</v>
      </c>
      <c r="J14">
        <v>0</v>
      </c>
      <c r="K14">
        <v>0</v>
      </c>
      <c r="L14">
        <v>7</v>
      </c>
      <c r="N14">
        <v>0</v>
      </c>
      <c r="O14" t="s">
        <v>188</v>
      </c>
      <c r="P14" t="s">
        <v>366</v>
      </c>
      <c r="Q14">
        <v>1</v>
      </c>
      <c r="R14" t="s">
        <v>189</v>
      </c>
      <c r="S14">
        <v>5</v>
      </c>
      <c r="T14" t="s">
        <v>190</v>
      </c>
      <c r="U14">
        <f t="shared" si="0"/>
        <v>5</v>
      </c>
      <c r="V14" t="b">
        <v>1</v>
      </c>
      <c r="W14" t="b">
        <v>1</v>
      </c>
      <c r="X14" t="s">
        <v>186</v>
      </c>
      <c r="Y14" t="s">
        <v>367</v>
      </c>
      <c r="Z14" t="s">
        <v>368</v>
      </c>
      <c r="AB14" t="s">
        <v>193</v>
      </c>
      <c r="AC14" t="s">
        <v>369</v>
      </c>
      <c r="AD14" t="s">
        <v>370</v>
      </c>
      <c r="AE14" t="s">
        <v>196</v>
      </c>
      <c r="AG14" t="s">
        <v>367</v>
      </c>
      <c r="AH14" t="s">
        <v>368</v>
      </c>
      <c r="AJ14" t="s">
        <v>193</v>
      </c>
      <c r="AK14" t="s">
        <v>369</v>
      </c>
      <c r="AL14" t="s">
        <v>370</v>
      </c>
      <c r="AM14" t="s">
        <v>196</v>
      </c>
      <c r="AN14">
        <v>7447900070</v>
      </c>
      <c r="AQ14" t="s">
        <v>198</v>
      </c>
      <c r="AR14" t="s">
        <v>199</v>
      </c>
      <c r="AS14">
        <v>359</v>
      </c>
      <c r="AT14" t="s">
        <v>200</v>
      </c>
      <c r="AU14" t="s">
        <v>371</v>
      </c>
    </row>
    <row r="15" spans="1:47" x14ac:dyDescent="0.25">
      <c r="A15">
        <v>358</v>
      </c>
      <c r="B15" t="s">
        <v>183</v>
      </c>
      <c r="C15" t="s">
        <v>184</v>
      </c>
      <c r="D15" t="s">
        <v>372</v>
      </c>
      <c r="E15" t="s">
        <v>186</v>
      </c>
      <c r="G15" t="s">
        <v>187</v>
      </c>
      <c r="H15">
        <v>10</v>
      </c>
      <c r="I15">
        <v>0</v>
      </c>
      <c r="J15">
        <v>0</v>
      </c>
      <c r="K15">
        <v>0</v>
      </c>
      <c r="L15">
        <v>10</v>
      </c>
      <c r="N15">
        <v>0</v>
      </c>
      <c r="O15" t="s">
        <v>188</v>
      </c>
      <c r="P15" t="s">
        <v>372</v>
      </c>
      <c r="Q15">
        <v>1</v>
      </c>
      <c r="R15" t="s">
        <v>189</v>
      </c>
      <c r="S15">
        <v>5</v>
      </c>
      <c r="T15" t="s">
        <v>190</v>
      </c>
      <c r="U15">
        <f t="shared" si="0"/>
        <v>5</v>
      </c>
      <c r="V15" t="b">
        <v>1</v>
      </c>
      <c r="W15" t="b">
        <v>1</v>
      </c>
      <c r="X15" t="s">
        <v>186</v>
      </c>
      <c r="Y15" t="s">
        <v>191</v>
      </c>
      <c r="Z15" t="s">
        <v>192</v>
      </c>
      <c r="AB15" t="s">
        <v>193</v>
      </c>
      <c r="AC15" t="s">
        <v>194</v>
      </c>
      <c r="AD15" t="s">
        <v>195</v>
      </c>
      <c r="AE15" t="s">
        <v>196</v>
      </c>
      <c r="AG15" t="s">
        <v>197</v>
      </c>
      <c r="AH15" t="s">
        <v>192</v>
      </c>
      <c r="AJ15" t="s">
        <v>193</v>
      </c>
      <c r="AK15" t="s">
        <v>194</v>
      </c>
      <c r="AL15" t="s">
        <v>195</v>
      </c>
      <c r="AM15" t="s">
        <v>196</v>
      </c>
      <c r="AQ15" t="s">
        <v>198</v>
      </c>
      <c r="AR15" t="s">
        <v>199</v>
      </c>
      <c r="AS15">
        <v>358</v>
      </c>
      <c r="AT15" t="s">
        <v>200</v>
      </c>
      <c r="AU15" t="s">
        <v>373</v>
      </c>
    </row>
    <row r="16" spans="1:47" x14ac:dyDescent="0.25">
      <c r="A16">
        <v>358</v>
      </c>
      <c r="Q16">
        <v>1</v>
      </c>
      <c r="R16" t="s">
        <v>189</v>
      </c>
      <c r="S16">
        <v>5</v>
      </c>
      <c r="T16" t="s">
        <v>190</v>
      </c>
      <c r="U16">
        <f t="shared" si="0"/>
        <v>5</v>
      </c>
      <c r="V16" t="b">
        <v>1</v>
      </c>
      <c r="W16" t="b">
        <v>1</v>
      </c>
      <c r="X16" t="s">
        <v>186</v>
      </c>
    </row>
    <row r="17" spans="1:47" x14ac:dyDescent="0.25">
      <c r="A17">
        <v>357</v>
      </c>
      <c r="B17" t="s">
        <v>329</v>
      </c>
      <c r="C17" t="s">
        <v>184</v>
      </c>
      <c r="D17" t="s">
        <v>374</v>
      </c>
      <c r="E17" t="s">
        <v>186</v>
      </c>
      <c r="G17" t="s">
        <v>187</v>
      </c>
      <c r="H17">
        <v>5</v>
      </c>
      <c r="I17">
        <v>0</v>
      </c>
      <c r="J17">
        <v>0</v>
      </c>
      <c r="K17">
        <v>0</v>
      </c>
      <c r="L17">
        <v>5</v>
      </c>
      <c r="N17">
        <v>0</v>
      </c>
      <c r="O17" t="s">
        <v>188</v>
      </c>
      <c r="P17" t="s">
        <v>374</v>
      </c>
      <c r="Q17">
        <v>1</v>
      </c>
      <c r="R17" t="s">
        <v>189</v>
      </c>
      <c r="S17">
        <v>5</v>
      </c>
      <c r="T17" t="s">
        <v>190</v>
      </c>
      <c r="U17">
        <f t="shared" si="0"/>
        <v>5</v>
      </c>
      <c r="V17" t="b">
        <v>1</v>
      </c>
      <c r="W17" t="b">
        <v>1</v>
      </c>
      <c r="X17" t="s">
        <v>186</v>
      </c>
      <c r="Y17" t="s">
        <v>331</v>
      </c>
      <c r="Z17" t="s">
        <v>332</v>
      </c>
      <c r="AB17" t="s">
        <v>193</v>
      </c>
      <c r="AC17" t="s">
        <v>333</v>
      </c>
      <c r="AD17" t="s">
        <v>195</v>
      </c>
      <c r="AE17" t="s">
        <v>196</v>
      </c>
      <c r="AG17" t="s">
        <v>331</v>
      </c>
      <c r="AH17" t="s">
        <v>332</v>
      </c>
      <c r="AJ17" t="s">
        <v>193</v>
      </c>
      <c r="AK17" t="s">
        <v>333</v>
      </c>
      <c r="AL17" t="s">
        <v>195</v>
      </c>
      <c r="AM17" t="s">
        <v>196</v>
      </c>
      <c r="AN17">
        <v>7831675319</v>
      </c>
      <c r="AQ17" t="s">
        <v>198</v>
      </c>
      <c r="AR17" t="s">
        <v>199</v>
      </c>
      <c r="AS17">
        <v>357</v>
      </c>
      <c r="AT17" t="s">
        <v>200</v>
      </c>
      <c r="AU17" t="s">
        <v>375</v>
      </c>
    </row>
    <row r="18" spans="1:47" x14ac:dyDescent="0.25">
      <c r="A18">
        <v>356</v>
      </c>
      <c r="B18" t="s">
        <v>376</v>
      </c>
      <c r="C18" t="s">
        <v>184</v>
      </c>
      <c r="D18" t="s">
        <v>377</v>
      </c>
      <c r="E18" t="s">
        <v>186</v>
      </c>
      <c r="G18" t="s">
        <v>187</v>
      </c>
      <c r="H18">
        <v>5</v>
      </c>
      <c r="I18">
        <v>0</v>
      </c>
      <c r="J18">
        <v>0</v>
      </c>
      <c r="K18">
        <v>0</v>
      </c>
      <c r="L18">
        <v>5</v>
      </c>
      <c r="N18">
        <v>0</v>
      </c>
      <c r="O18" t="s">
        <v>188</v>
      </c>
      <c r="P18" t="s">
        <v>377</v>
      </c>
      <c r="Q18">
        <v>1</v>
      </c>
      <c r="R18" t="s">
        <v>189</v>
      </c>
      <c r="S18">
        <v>5</v>
      </c>
      <c r="T18" t="s">
        <v>190</v>
      </c>
      <c r="U18">
        <f t="shared" si="0"/>
        <v>5</v>
      </c>
      <c r="V18" t="b">
        <v>1</v>
      </c>
      <c r="W18" t="b">
        <v>1</v>
      </c>
      <c r="X18" t="s">
        <v>186</v>
      </c>
      <c r="Y18" t="s">
        <v>378</v>
      </c>
      <c r="Z18" t="s">
        <v>379</v>
      </c>
      <c r="AB18" t="s">
        <v>193</v>
      </c>
      <c r="AC18" t="s">
        <v>300</v>
      </c>
      <c r="AD18" t="s">
        <v>195</v>
      </c>
      <c r="AE18" t="s">
        <v>196</v>
      </c>
      <c r="AG18" t="s">
        <v>378</v>
      </c>
      <c r="AH18" t="s">
        <v>379</v>
      </c>
      <c r="AJ18" t="s">
        <v>193</v>
      </c>
      <c r="AK18" t="s">
        <v>300</v>
      </c>
      <c r="AL18" t="s">
        <v>195</v>
      </c>
      <c r="AM18" t="s">
        <v>196</v>
      </c>
      <c r="AN18">
        <v>7739429969</v>
      </c>
      <c r="AQ18" t="s">
        <v>198</v>
      </c>
      <c r="AR18" t="s">
        <v>199</v>
      </c>
      <c r="AS18">
        <v>356</v>
      </c>
      <c r="AT18" t="s">
        <v>200</v>
      </c>
      <c r="AU18" t="s">
        <v>380</v>
      </c>
    </row>
    <row r="20" spans="1:47" x14ac:dyDescent="0.25">
      <c r="U20">
        <f>SUM(U2:U18)</f>
        <v>90</v>
      </c>
    </row>
    <row r="21" spans="1:47" x14ac:dyDescent="0.25">
      <c r="U21">
        <f>U20*0.955</f>
        <v>85.95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C691-709C-4423-88C4-4BEF4E2E4A34}">
  <dimension ref="A1:W27"/>
  <sheetViews>
    <sheetView workbookViewId="0">
      <selection activeCell="C18" sqref="C18"/>
    </sheetView>
  </sheetViews>
  <sheetFormatPr defaultRowHeight="14.5" x14ac:dyDescent="0.35"/>
  <cols>
    <col min="1" max="2" width="8.7265625" style="44"/>
    <col min="3" max="3" width="8.7265625" style="45"/>
    <col min="4" max="6" width="8.7265625" style="44"/>
    <col min="7" max="7" width="8.7265625" style="45"/>
    <col min="8" max="10" width="8.7265625" style="44"/>
    <col min="11" max="11" width="8.7265625" style="45"/>
    <col min="12" max="14" width="8.7265625" style="44"/>
    <col min="15" max="15" width="8.7265625" style="45"/>
    <col min="16" max="18" width="8.7265625" style="44"/>
    <col min="19" max="19" width="8.7265625" style="45"/>
    <col min="20" max="22" width="8.7265625" style="44"/>
    <col min="23" max="23" width="8.7265625" style="45"/>
    <col min="24" max="16384" width="8.7265625" style="44"/>
  </cols>
  <sheetData>
    <row r="1" spans="1:23" x14ac:dyDescent="0.35">
      <c r="A1" s="44" t="s">
        <v>433</v>
      </c>
      <c r="E1" s="44" t="s">
        <v>434</v>
      </c>
      <c r="I1" s="44" t="s">
        <v>435</v>
      </c>
      <c r="M1" s="44" t="s">
        <v>436</v>
      </c>
      <c r="Q1" s="44" t="s">
        <v>437</v>
      </c>
      <c r="U1" s="44" t="s">
        <v>438</v>
      </c>
    </row>
    <row r="2" spans="1:23" x14ac:dyDescent="0.35">
      <c r="A2" s="46">
        <v>20</v>
      </c>
      <c r="B2" s="44">
        <v>4</v>
      </c>
      <c r="C2" s="45">
        <f>A2*B2</f>
        <v>80</v>
      </c>
      <c r="D2" s="46"/>
      <c r="E2" s="46">
        <v>20</v>
      </c>
      <c r="F2" s="44">
        <v>2</v>
      </c>
      <c r="G2" s="45">
        <f>E2*F2</f>
        <v>40</v>
      </c>
      <c r="H2" s="46"/>
      <c r="I2" s="46">
        <v>20</v>
      </c>
      <c r="J2" s="46">
        <v>6</v>
      </c>
      <c r="K2" s="45">
        <f>I2*J2</f>
        <v>120</v>
      </c>
      <c r="L2" s="46"/>
      <c r="M2" s="46">
        <v>20</v>
      </c>
      <c r="N2" s="44">
        <v>1</v>
      </c>
      <c r="O2" s="45">
        <f>M2*N2</f>
        <v>20</v>
      </c>
      <c r="P2" s="46"/>
      <c r="Q2" s="46">
        <v>20</v>
      </c>
      <c r="R2" s="44">
        <v>5</v>
      </c>
      <c r="S2" s="45">
        <f>Q2*R2</f>
        <v>100</v>
      </c>
      <c r="T2" s="46"/>
      <c r="U2" s="46">
        <v>20</v>
      </c>
      <c r="V2" s="44">
        <v>6</v>
      </c>
      <c r="W2" s="45">
        <f>U2*V2</f>
        <v>120</v>
      </c>
    </row>
    <row r="3" spans="1:23" x14ac:dyDescent="0.35">
      <c r="A3" s="46">
        <v>10</v>
      </c>
      <c r="B3" s="44">
        <v>6</v>
      </c>
      <c r="C3" s="45">
        <f t="shared" ref="C3:C12" si="0">A3*B3</f>
        <v>60</v>
      </c>
      <c r="D3" s="46"/>
      <c r="E3" s="46">
        <v>10</v>
      </c>
      <c r="F3" s="44">
        <v>6</v>
      </c>
      <c r="G3" s="45">
        <f t="shared" ref="G3:G12" si="1">E3*F3</f>
        <v>60</v>
      </c>
      <c r="H3" s="46"/>
      <c r="I3" s="46">
        <v>10</v>
      </c>
      <c r="J3" s="46">
        <v>8</v>
      </c>
      <c r="K3" s="45">
        <f t="shared" ref="K3:K12" si="2">I3*J3</f>
        <v>80</v>
      </c>
      <c r="L3" s="46"/>
      <c r="M3" s="46">
        <v>10</v>
      </c>
      <c r="N3" s="44">
        <v>11</v>
      </c>
      <c r="O3" s="45">
        <f t="shared" ref="O3:O12" si="3">M3*N3</f>
        <v>110</v>
      </c>
      <c r="P3" s="46"/>
      <c r="Q3" s="46">
        <v>10</v>
      </c>
      <c r="R3" s="44">
        <v>4</v>
      </c>
      <c r="S3" s="45">
        <f t="shared" ref="S3:S12" si="4">Q3*R3</f>
        <v>40</v>
      </c>
      <c r="T3" s="46"/>
      <c r="U3" s="46">
        <v>10</v>
      </c>
      <c r="V3" s="44">
        <v>12</v>
      </c>
      <c r="W3" s="45">
        <f t="shared" ref="W3:W12" si="5">U3*V3</f>
        <v>120</v>
      </c>
    </row>
    <row r="4" spans="1:23" x14ac:dyDescent="0.35">
      <c r="A4" s="46">
        <v>5</v>
      </c>
      <c r="B4" s="44">
        <v>6</v>
      </c>
      <c r="C4" s="45">
        <f t="shared" si="0"/>
        <v>30</v>
      </c>
      <c r="D4" s="46"/>
      <c r="E4" s="46">
        <v>5</v>
      </c>
      <c r="F4" s="44">
        <v>2</v>
      </c>
      <c r="G4" s="45">
        <f t="shared" si="1"/>
        <v>10</v>
      </c>
      <c r="H4" s="46"/>
      <c r="I4" s="46">
        <v>5</v>
      </c>
      <c r="J4" s="46">
        <v>3</v>
      </c>
      <c r="K4" s="45">
        <f t="shared" si="2"/>
        <v>15</v>
      </c>
      <c r="L4" s="46"/>
      <c r="M4" s="46">
        <v>5</v>
      </c>
      <c r="N4" s="44">
        <v>7</v>
      </c>
      <c r="O4" s="45">
        <f t="shared" si="3"/>
        <v>35</v>
      </c>
      <c r="P4" s="46"/>
      <c r="Q4" s="46">
        <v>5</v>
      </c>
      <c r="R4" s="44">
        <v>11</v>
      </c>
      <c r="S4" s="45">
        <f t="shared" si="4"/>
        <v>55</v>
      </c>
      <c r="T4" s="46"/>
      <c r="U4" s="46">
        <v>5</v>
      </c>
      <c r="V4" s="44">
        <v>8</v>
      </c>
      <c r="W4" s="45">
        <f t="shared" si="5"/>
        <v>40</v>
      </c>
    </row>
    <row r="5" spans="1:23" x14ac:dyDescent="0.35">
      <c r="A5" s="46">
        <v>2</v>
      </c>
      <c r="B5" s="44">
        <v>5</v>
      </c>
      <c r="C5" s="45">
        <f t="shared" si="0"/>
        <v>10</v>
      </c>
      <c r="D5" s="46"/>
      <c r="E5" s="46">
        <v>2</v>
      </c>
      <c r="F5" s="44">
        <v>4</v>
      </c>
      <c r="G5" s="45">
        <f t="shared" si="1"/>
        <v>8</v>
      </c>
      <c r="H5" s="46"/>
      <c r="I5" s="46">
        <v>2</v>
      </c>
      <c r="J5" s="46">
        <v>2</v>
      </c>
      <c r="K5" s="45">
        <f t="shared" si="2"/>
        <v>4</v>
      </c>
      <c r="L5" s="46"/>
      <c r="M5" s="46">
        <v>2</v>
      </c>
      <c r="N5" s="44">
        <v>3</v>
      </c>
      <c r="O5" s="45">
        <f t="shared" si="3"/>
        <v>6</v>
      </c>
      <c r="P5" s="46"/>
      <c r="Q5" s="46">
        <v>2</v>
      </c>
      <c r="R5" s="44">
        <v>3</v>
      </c>
      <c r="S5" s="45">
        <f t="shared" si="4"/>
        <v>6</v>
      </c>
      <c r="T5" s="46"/>
      <c r="U5" s="46">
        <v>2</v>
      </c>
      <c r="V5" s="44">
        <v>4</v>
      </c>
      <c r="W5" s="45">
        <f t="shared" si="5"/>
        <v>8</v>
      </c>
    </row>
    <row r="6" spans="1:23" x14ac:dyDescent="0.35">
      <c r="A6" s="46">
        <v>1</v>
      </c>
      <c r="B6" s="44">
        <v>27</v>
      </c>
      <c r="C6" s="45">
        <f t="shared" si="0"/>
        <v>27</v>
      </c>
      <c r="D6" s="46"/>
      <c r="E6" s="46">
        <v>1</v>
      </c>
      <c r="F6" s="44">
        <v>45</v>
      </c>
      <c r="G6" s="45">
        <f t="shared" si="1"/>
        <v>45</v>
      </c>
      <c r="H6" s="46"/>
      <c r="I6" s="46">
        <v>1</v>
      </c>
      <c r="J6" s="46">
        <v>24</v>
      </c>
      <c r="K6" s="45">
        <f t="shared" si="2"/>
        <v>24</v>
      </c>
      <c r="L6" s="46"/>
      <c r="M6" s="46">
        <v>1</v>
      </c>
      <c r="N6" s="44">
        <v>36</v>
      </c>
      <c r="O6" s="45">
        <f t="shared" si="3"/>
        <v>36</v>
      </c>
      <c r="P6" s="46"/>
      <c r="Q6" s="46">
        <v>1</v>
      </c>
      <c r="R6" s="46">
        <v>55</v>
      </c>
      <c r="S6" s="45">
        <f t="shared" si="4"/>
        <v>55</v>
      </c>
      <c r="T6" s="46"/>
      <c r="U6" s="46">
        <v>1</v>
      </c>
      <c r="V6" s="44">
        <v>18</v>
      </c>
      <c r="W6" s="45">
        <f t="shared" si="5"/>
        <v>18</v>
      </c>
    </row>
    <row r="7" spans="1:23" x14ac:dyDescent="0.35">
      <c r="A7" s="47">
        <v>0.5</v>
      </c>
      <c r="B7" s="44">
        <v>7</v>
      </c>
      <c r="C7" s="45">
        <f t="shared" si="0"/>
        <v>3.5</v>
      </c>
      <c r="D7" s="46"/>
      <c r="E7" s="47">
        <v>0.5</v>
      </c>
      <c r="F7" s="44">
        <v>12</v>
      </c>
      <c r="G7" s="45">
        <f t="shared" si="1"/>
        <v>6</v>
      </c>
      <c r="H7" s="46"/>
      <c r="I7" s="47">
        <v>0.5</v>
      </c>
      <c r="J7" s="46">
        <v>10</v>
      </c>
      <c r="K7" s="45">
        <f t="shared" si="2"/>
        <v>5</v>
      </c>
      <c r="L7" s="46"/>
      <c r="M7" s="47">
        <v>0.5</v>
      </c>
      <c r="N7" s="44">
        <v>28</v>
      </c>
      <c r="O7" s="45">
        <f t="shared" si="3"/>
        <v>14</v>
      </c>
      <c r="P7" s="46"/>
      <c r="Q7" s="47">
        <v>0.5</v>
      </c>
      <c r="R7" s="44">
        <v>26</v>
      </c>
      <c r="S7" s="45">
        <f t="shared" si="4"/>
        <v>13</v>
      </c>
      <c r="T7" s="46"/>
      <c r="U7" s="47">
        <v>0.5</v>
      </c>
      <c r="V7" s="44">
        <v>20</v>
      </c>
      <c r="W7" s="45">
        <f t="shared" si="5"/>
        <v>10</v>
      </c>
    </row>
    <row r="8" spans="1:23" x14ac:dyDescent="0.35">
      <c r="A8" s="47">
        <v>0.2</v>
      </c>
      <c r="B8" s="44">
        <v>16</v>
      </c>
      <c r="C8" s="45">
        <f t="shared" si="0"/>
        <v>3.2</v>
      </c>
      <c r="D8" s="46"/>
      <c r="E8" s="47">
        <v>0.2</v>
      </c>
      <c r="F8" s="44">
        <v>44</v>
      </c>
      <c r="G8" s="45">
        <f t="shared" si="1"/>
        <v>8.8000000000000007</v>
      </c>
      <c r="H8" s="46"/>
      <c r="I8" s="47">
        <v>0.2</v>
      </c>
      <c r="J8" s="46">
        <v>27</v>
      </c>
      <c r="K8" s="45">
        <f t="shared" si="2"/>
        <v>5.4</v>
      </c>
      <c r="L8" s="46"/>
      <c r="M8" s="47">
        <v>0.2</v>
      </c>
      <c r="N8" s="44">
        <v>35</v>
      </c>
      <c r="O8" s="45">
        <f t="shared" si="3"/>
        <v>7</v>
      </c>
      <c r="P8" s="46"/>
      <c r="Q8" s="47">
        <v>0.2</v>
      </c>
      <c r="R8" s="44">
        <v>27</v>
      </c>
      <c r="S8" s="45">
        <f t="shared" si="4"/>
        <v>5.4</v>
      </c>
      <c r="T8" s="46"/>
      <c r="U8" s="47">
        <v>0.2</v>
      </c>
      <c r="V8" s="44">
        <v>66</v>
      </c>
      <c r="W8" s="45">
        <f t="shared" si="5"/>
        <v>13.200000000000001</v>
      </c>
    </row>
    <row r="9" spans="1:23" x14ac:dyDescent="0.35">
      <c r="A9" s="47">
        <v>0.1</v>
      </c>
      <c r="B9" s="44">
        <v>8</v>
      </c>
      <c r="C9" s="45">
        <f t="shared" si="0"/>
        <v>0.8</v>
      </c>
      <c r="D9" s="46"/>
      <c r="E9" s="47">
        <v>0.1</v>
      </c>
      <c r="F9" s="44">
        <v>12</v>
      </c>
      <c r="G9" s="45">
        <f t="shared" si="1"/>
        <v>1.2000000000000002</v>
      </c>
      <c r="H9" s="46"/>
      <c r="I9" s="47">
        <v>0.1</v>
      </c>
      <c r="J9" s="46">
        <v>6</v>
      </c>
      <c r="K9" s="45">
        <f t="shared" si="2"/>
        <v>0.60000000000000009</v>
      </c>
      <c r="L9" s="46"/>
      <c r="M9" s="47">
        <v>0.1</v>
      </c>
      <c r="N9" s="44">
        <v>5</v>
      </c>
      <c r="O9" s="45">
        <f t="shared" si="3"/>
        <v>0.5</v>
      </c>
      <c r="P9" s="46"/>
      <c r="Q9" s="47">
        <v>0.1</v>
      </c>
      <c r="R9" s="44">
        <v>17</v>
      </c>
      <c r="S9" s="45">
        <f t="shared" si="4"/>
        <v>1.7000000000000002</v>
      </c>
      <c r="T9" s="46"/>
      <c r="U9" s="47">
        <v>0.1</v>
      </c>
      <c r="V9" s="44">
        <v>17</v>
      </c>
      <c r="W9" s="45">
        <f t="shared" si="5"/>
        <v>1.7000000000000002</v>
      </c>
    </row>
    <row r="10" spans="1:23" x14ac:dyDescent="0.35">
      <c r="A10" s="47">
        <v>0.05</v>
      </c>
      <c r="B10" s="44">
        <v>2</v>
      </c>
      <c r="C10" s="45">
        <f t="shared" si="0"/>
        <v>0.1</v>
      </c>
      <c r="D10" s="46"/>
      <c r="E10" s="47">
        <v>0.05</v>
      </c>
      <c r="F10" s="44">
        <v>5</v>
      </c>
      <c r="G10" s="45">
        <f t="shared" si="1"/>
        <v>0.25</v>
      </c>
      <c r="H10" s="46"/>
      <c r="I10" s="47">
        <v>0.05</v>
      </c>
      <c r="J10" s="46">
        <v>2</v>
      </c>
      <c r="K10" s="45">
        <f t="shared" si="2"/>
        <v>0.1</v>
      </c>
      <c r="L10" s="46"/>
      <c r="M10" s="47">
        <v>0.05</v>
      </c>
      <c r="N10" s="44">
        <v>3</v>
      </c>
      <c r="O10" s="45">
        <f t="shared" si="3"/>
        <v>0.15000000000000002</v>
      </c>
      <c r="P10" s="46"/>
      <c r="Q10" s="47">
        <v>0.05</v>
      </c>
      <c r="R10" s="44">
        <v>6</v>
      </c>
      <c r="S10" s="45">
        <f t="shared" si="4"/>
        <v>0.30000000000000004</v>
      </c>
      <c r="T10" s="46"/>
      <c r="U10" s="47">
        <v>0.05</v>
      </c>
      <c r="V10" s="44">
        <v>27</v>
      </c>
      <c r="W10" s="45">
        <f t="shared" si="5"/>
        <v>1.35</v>
      </c>
    </row>
    <row r="11" spans="1:23" x14ac:dyDescent="0.35">
      <c r="A11" s="47">
        <v>0.02</v>
      </c>
      <c r="B11" s="44">
        <v>25</v>
      </c>
      <c r="C11" s="45">
        <f t="shared" si="0"/>
        <v>0.5</v>
      </c>
      <c r="D11" s="46"/>
      <c r="E11" s="47">
        <v>0.02</v>
      </c>
      <c r="G11" s="45">
        <f t="shared" si="1"/>
        <v>0</v>
      </c>
      <c r="H11" s="46"/>
      <c r="I11" s="47">
        <v>0.02</v>
      </c>
      <c r="K11" s="45">
        <f t="shared" si="2"/>
        <v>0</v>
      </c>
      <c r="L11" s="46"/>
      <c r="M11" s="47">
        <v>0.02</v>
      </c>
      <c r="N11" s="44">
        <v>1</v>
      </c>
      <c r="O11" s="45">
        <f t="shared" si="3"/>
        <v>0.02</v>
      </c>
      <c r="P11" s="46"/>
      <c r="Q11" s="47">
        <v>0.02</v>
      </c>
      <c r="S11" s="45">
        <f t="shared" si="4"/>
        <v>0</v>
      </c>
      <c r="T11" s="46"/>
      <c r="U11" s="47">
        <v>0.02</v>
      </c>
      <c r="W11" s="45">
        <f t="shared" si="5"/>
        <v>0</v>
      </c>
    </row>
    <row r="12" spans="1:23" x14ac:dyDescent="0.35">
      <c r="A12" s="47">
        <v>0.01</v>
      </c>
      <c r="B12" s="44">
        <v>2</v>
      </c>
      <c r="C12" s="45">
        <f t="shared" si="0"/>
        <v>0.02</v>
      </c>
      <c r="D12" s="46"/>
      <c r="E12" s="47">
        <v>0.01</v>
      </c>
      <c r="G12" s="45">
        <f t="shared" si="1"/>
        <v>0</v>
      </c>
      <c r="H12" s="46"/>
      <c r="I12" s="47">
        <v>0.01</v>
      </c>
      <c r="K12" s="45">
        <f t="shared" si="2"/>
        <v>0</v>
      </c>
      <c r="L12" s="46"/>
      <c r="M12" s="47">
        <v>0.01</v>
      </c>
      <c r="N12" s="44">
        <v>2</v>
      </c>
      <c r="O12" s="45">
        <f t="shared" si="3"/>
        <v>0.02</v>
      </c>
      <c r="P12" s="46"/>
      <c r="Q12" s="47">
        <v>0.01</v>
      </c>
      <c r="S12" s="45">
        <f t="shared" si="4"/>
        <v>0</v>
      </c>
      <c r="T12" s="46"/>
      <c r="U12" s="47">
        <v>0.01</v>
      </c>
      <c r="W12" s="45">
        <f t="shared" si="5"/>
        <v>0</v>
      </c>
    </row>
    <row r="13" spans="1:23" x14ac:dyDescent="0.35">
      <c r="C13" s="45">
        <f>SUM(C2:C12)</f>
        <v>215.12</v>
      </c>
      <c r="D13" s="46"/>
      <c r="G13" s="45">
        <f>SUM(G2:G12)</f>
        <v>179.25</v>
      </c>
      <c r="H13" s="46"/>
      <c r="K13" s="45">
        <f>SUM(K2:K12)</f>
        <v>254.1</v>
      </c>
      <c r="L13" s="46"/>
      <c r="O13" s="45">
        <f>SUM(O2:O12)</f>
        <v>228.69000000000003</v>
      </c>
      <c r="P13" s="46"/>
      <c r="S13" s="45">
        <f>SUM(S2:S12)</f>
        <v>276.39999999999998</v>
      </c>
      <c r="T13" s="46"/>
      <c r="W13" s="45">
        <f>SUM(W2:W12)</f>
        <v>332.25</v>
      </c>
    </row>
    <row r="14" spans="1:23" x14ac:dyDescent="0.35">
      <c r="A14" s="44" t="s">
        <v>439</v>
      </c>
      <c r="C14" s="45">
        <f>27*2</f>
        <v>54</v>
      </c>
      <c r="E14" s="44" t="s">
        <v>439</v>
      </c>
      <c r="G14" s="45">
        <f>27*2</f>
        <v>54</v>
      </c>
      <c r="I14" s="44" t="s">
        <v>439</v>
      </c>
      <c r="K14" s="45">
        <f>27*2</f>
        <v>54</v>
      </c>
      <c r="M14" s="44" t="s">
        <v>439</v>
      </c>
      <c r="O14" s="45">
        <f>27*2</f>
        <v>54</v>
      </c>
      <c r="Q14" s="44" t="s">
        <v>439</v>
      </c>
      <c r="S14" s="45">
        <v>74</v>
      </c>
      <c r="U14" s="44" t="s">
        <v>439</v>
      </c>
      <c r="W14" s="45">
        <f>27*2</f>
        <v>54</v>
      </c>
    </row>
    <row r="15" spans="1:23" x14ac:dyDescent="0.35">
      <c r="C15" s="45">
        <f>C13-C14</f>
        <v>161.12</v>
      </c>
      <c r="G15" s="45">
        <f>G13-G14</f>
        <v>125.25</v>
      </c>
      <c r="H15" s="46"/>
      <c r="K15" s="45">
        <f>K13-K14</f>
        <v>200.1</v>
      </c>
      <c r="L15" s="46"/>
      <c r="O15" s="45">
        <f>O13-O14</f>
        <v>174.69000000000003</v>
      </c>
      <c r="P15" s="46"/>
      <c r="S15" s="45">
        <f>S13-S14</f>
        <v>202.39999999999998</v>
      </c>
      <c r="T15" s="46"/>
      <c r="W15" s="45">
        <f>W13-W14</f>
        <v>278.25</v>
      </c>
    </row>
    <row r="16" spans="1:23" x14ac:dyDescent="0.35">
      <c r="A16" s="44" t="s">
        <v>440</v>
      </c>
      <c r="C16" s="45">
        <v>48.5</v>
      </c>
      <c r="E16" s="44" t="s">
        <v>430</v>
      </c>
      <c r="G16" s="45">
        <v>68.08</v>
      </c>
      <c r="Q16" s="44" t="s">
        <v>440</v>
      </c>
      <c r="S16" s="45">
        <v>19</v>
      </c>
    </row>
    <row r="17" spans="1:23" x14ac:dyDescent="0.35">
      <c r="C17" s="45">
        <f>C15+C16</f>
        <v>209.62</v>
      </c>
      <c r="G17" s="45">
        <f>G15+G16</f>
        <v>193.32999999999998</v>
      </c>
      <c r="H17" s="46"/>
      <c r="K17" s="45">
        <f>K15+K16</f>
        <v>200.1</v>
      </c>
      <c r="L17" s="46"/>
      <c r="O17" s="45">
        <f>O15</f>
        <v>174.69000000000003</v>
      </c>
      <c r="P17" s="46"/>
      <c r="S17" s="45">
        <f>S15+S16</f>
        <v>221.39999999999998</v>
      </c>
      <c r="T17" s="46"/>
      <c r="W17" s="45">
        <f>W15+W16</f>
        <v>278.25</v>
      </c>
    </row>
    <row r="19" spans="1:23" x14ac:dyDescent="0.35">
      <c r="A19" s="44" t="s">
        <v>10</v>
      </c>
      <c r="C19" s="45">
        <f>C17+G17+K17+O17+W17+S17</f>
        <v>1277.3899999999999</v>
      </c>
      <c r="D19" s="46"/>
    </row>
    <row r="22" spans="1:23" x14ac:dyDescent="0.35">
      <c r="A22" s="44" t="s">
        <v>441</v>
      </c>
      <c r="C22" s="45">
        <v>-47.55</v>
      </c>
    </row>
    <row r="24" spans="1:23" x14ac:dyDescent="0.35">
      <c r="A24" s="44" t="s">
        <v>433</v>
      </c>
    </row>
    <row r="25" spans="1:23" x14ac:dyDescent="0.35">
      <c r="A25" s="44" t="s">
        <v>442</v>
      </c>
    </row>
    <row r="27" spans="1:23" x14ac:dyDescent="0.35">
      <c r="C27" s="45">
        <f>SUM(C19:C25)</f>
        <v>1229.8399999999999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42DDA-7E5C-4C03-9C98-E41624604D6F}">
  <dimension ref="A1:L50"/>
  <sheetViews>
    <sheetView workbookViewId="0">
      <selection activeCell="C18" sqref="C18"/>
    </sheetView>
  </sheetViews>
  <sheetFormatPr defaultRowHeight="12.5" x14ac:dyDescent="0.25"/>
  <cols>
    <col min="1" max="1" width="38.1796875" style="21" bestFit="1" customWidth="1"/>
    <col min="2" max="2" width="9.1796875" style="19" bestFit="1" customWidth="1"/>
    <col min="3" max="3" width="17.36328125" style="20" customWidth="1"/>
    <col min="4" max="4" width="8.7265625" style="21"/>
    <col min="5" max="5" width="25.90625" style="21" bestFit="1" customWidth="1"/>
    <col min="6" max="6" width="8.90625" style="19" bestFit="1" customWidth="1"/>
    <col min="7" max="7" width="8.7265625" style="21"/>
    <col min="8" max="8" width="20.90625" style="21" bestFit="1" customWidth="1"/>
    <col min="9" max="9" width="8.90625" style="21" bestFit="1" customWidth="1"/>
    <col min="10" max="10" width="9.1796875" style="21" bestFit="1" customWidth="1"/>
    <col min="11" max="16384" width="8.7265625" style="21"/>
  </cols>
  <sheetData>
    <row r="1" spans="1:12" ht="18" x14ac:dyDescent="0.25">
      <c r="A1" s="18" t="s">
        <v>79</v>
      </c>
      <c r="E1" s="18" t="s">
        <v>80</v>
      </c>
      <c r="H1" s="12"/>
      <c r="I1" s="13" t="s">
        <v>87</v>
      </c>
      <c r="J1" s="13" t="s">
        <v>88</v>
      </c>
      <c r="K1" s="13" t="s">
        <v>89</v>
      </c>
    </row>
    <row r="2" spans="1:12" x14ac:dyDescent="0.25">
      <c r="A2" s="21" t="s">
        <v>50</v>
      </c>
      <c r="B2" s="19">
        <v>-8200</v>
      </c>
      <c r="E2" s="21" t="s">
        <v>21</v>
      </c>
      <c r="F2" s="22">
        <v>8.41</v>
      </c>
      <c r="H2" s="14" t="s">
        <v>91</v>
      </c>
      <c r="I2" s="15">
        <f>F8+F23</f>
        <v>5252.72</v>
      </c>
      <c r="J2" s="15"/>
      <c r="K2" s="15">
        <f>SUM(I2:J2)</f>
        <v>5252.72</v>
      </c>
      <c r="L2" s="19"/>
    </row>
    <row r="3" spans="1:12" ht="30" x14ac:dyDescent="0.25">
      <c r="A3" s="21" t="s">
        <v>45</v>
      </c>
      <c r="B3" s="22">
        <v>-3096.05</v>
      </c>
      <c r="C3" s="23" t="s">
        <v>100</v>
      </c>
      <c r="E3" s="21" t="s">
        <v>7</v>
      </c>
      <c r="F3" s="22">
        <v>888.20000000000016</v>
      </c>
      <c r="H3" s="14" t="s">
        <v>81</v>
      </c>
      <c r="I3" s="15">
        <f>F6+F7+F9+F22</f>
        <v>4473.8</v>
      </c>
      <c r="J3" s="15"/>
      <c r="K3" s="15">
        <f>SUM(I3:J3)</f>
        <v>4473.8</v>
      </c>
      <c r="L3" s="19"/>
    </row>
    <row r="4" spans="1:12" ht="25" x14ac:dyDescent="0.25">
      <c r="A4" s="24" t="s">
        <v>78</v>
      </c>
      <c r="B4" s="19">
        <v>-2340.64</v>
      </c>
      <c r="E4" s="21" t="s">
        <v>8</v>
      </c>
      <c r="F4" s="22">
        <v>0</v>
      </c>
      <c r="H4" s="16" t="s">
        <v>82</v>
      </c>
      <c r="I4" s="15">
        <f>F3+F5+F2+F18</f>
        <v>1079.6500000000001</v>
      </c>
      <c r="J4" s="15"/>
      <c r="K4" s="15">
        <f t="shared" ref="K4:K9" si="0">SUM(I4:J4)</f>
        <v>1079.6500000000001</v>
      </c>
      <c r="L4" s="19"/>
    </row>
    <row r="5" spans="1:12" x14ac:dyDescent="0.25">
      <c r="A5" s="21" t="s">
        <v>51</v>
      </c>
      <c r="B5" s="19">
        <v>-1449.84</v>
      </c>
      <c r="E5" s="21" t="s">
        <v>9</v>
      </c>
      <c r="F5" s="22">
        <v>83.04</v>
      </c>
      <c r="H5" s="14" t="s">
        <v>83</v>
      </c>
      <c r="I5" s="15">
        <f>SUM(F10:F17)</f>
        <v>1441.94</v>
      </c>
      <c r="J5" s="15"/>
      <c r="K5" s="15">
        <f t="shared" si="0"/>
        <v>1441.94</v>
      </c>
      <c r="L5" s="19"/>
    </row>
    <row r="6" spans="1:12" x14ac:dyDescent="0.25">
      <c r="A6" s="21" t="s">
        <v>4</v>
      </c>
      <c r="B6" s="19">
        <v>-1200</v>
      </c>
      <c r="E6" s="21" t="s">
        <v>17</v>
      </c>
      <c r="F6" s="22">
        <v>2368</v>
      </c>
      <c r="H6" s="14" t="s">
        <v>84</v>
      </c>
      <c r="I6" s="15">
        <f>+F19+F26+F20+F27</f>
        <v>2435.14</v>
      </c>
      <c r="J6" s="15"/>
      <c r="K6" s="15">
        <f t="shared" si="0"/>
        <v>2435.14</v>
      </c>
      <c r="L6" s="19"/>
    </row>
    <row r="7" spans="1:12" x14ac:dyDescent="0.25">
      <c r="A7" s="21" t="s">
        <v>29</v>
      </c>
      <c r="B7" s="19">
        <v>-636.97</v>
      </c>
      <c r="C7" s="23"/>
      <c r="E7" s="21" t="s">
        <v>18</v>
      </c>
      <c r="F7" s="22">
        <v>836.6</v>
      </c>
      <c r="H7" s="14" t="s">
        <v>85</v>
      </c>
      <c r="I7" s="15">
        <f>F24+F25</f>
        <v>632.33999999999992</v>
      </c>
      <c r="J7" s="15"/>
      <c r="K7" s="15">
        <f t="shared" si="0"/>
        <v>632.33999999999992</v>
      </c>
      <c r="L7" s="19"/>
    </row>
    <row r="8" spans="1:12" x14ac:dyDescent="0.25">
      <c r="A8" s="21" t="s">
        <v>49</v>
      </c>
      <c r="B8" s="19">
        <v>-350</v>
      </c>
      <c r="E8" s="21" t="s">
        <v>19</v>
      </c>
      <c r="F8" s="22">
        <v>4752.72</v>
      </c>
      <c r="H8" s="14" t="s">
        <v>86</v>
      </c>
      <c r="I8" s="15">
        <f>F21</f>
        <v>4190.47</v>
      </c>
      <c r="J8" s="15">
        <f>B3</f>
        <v>-3096.05</v>
      </c>
      <c r="K8" s="15">
        <f t="shared" si="0"/>
        <v>1094.42</v>
      </c>
      <c r="L8" s="19"/>
    </row>
    <row r="9" spans="1:12" x14ac:dyDescent="0.25">
      <c r="A9" s="24" t="s">
        <v>53</v>
      </c>
      <c r="B9" s="19">
        <v>-280</v>
      </c>
      <c r="E9" s="21" t="s">
        <v>68</v>
      </c>
      <c r="F9" s="22">
        <v>769.2</v>
      </c>
      <c r="H9" s="14" t="s">
        <v>74</v>
      </c>
      <c r="I9" s="15">
        <f>F29</f>
        <v>1745.2</v>
      </c>
      <c r="J9" s="15">
        <f>B12</f>
        <v>-566.36</v>
      </c>
      <c r="K9" s="15">
        <f t="shared" si="0"/>
        <v>1178.8400000000001</v>
      </c>
      <c r="L9" s="19"/>
    </row>
    <row r="10" spans="1:12" ht="13" x14ac:dyDescent="0.25">
      <c r="A10" s="21" t="s">
        <v>52</v>
      </c>
      <c r="B10" s="19">
        <v>-264.39999999999998</v>
      </c>
      <c r="E10" s="21" t="s">
        <v>22</v>
      </c>
      <c r="F10" s="22">
        <v>203.5</v>
      </c>
      <c r="H10" s="13" t="s">
        <v>10</v>
      </c>
      <c r="I10" s="17">
        <f>SUM(I2:I9)</f>
        <v>21251.260000000002</v>
      </c>
      <c r="J10" s="17">
        <f>SUM(J2:J9)</f>
        <v>-3662.4100000000003</v>
      </c>
      <c r="K10" s="17">
        <f>SUM(K2:K9)</f>
        <v>17588.850000000002</v>
      </c>
      <c r="L10" s="19"/>
    </row>
    <row r="11" spans="1:12" x14ac:dyDescent="0.25">
      <c r="A11" s="21" t="s">
        <v>61</v>
      </c>
      <c r="B11" s="19">
        <v>-220</v>
      </c>
      <c r="E11" s="21" t="s">
        <v>23</v>
      </c>
      <c r="F11" s="22">
        <v>193.92</v>
      </c>
      <c r="I11" s="19"/>
      <c r="J11" s="19"/>
      <c r="K11" s="19"/>
      <c r="L11" s="19"/>
    </row>
    <row r="12" spans="1:12" ht="30" x14ac:dyDescent="0.25">
      <c r="A12" s="24" t="s">
        <v>92</v>
      </c>
      <c r="B12" s="22">
        <f>B50</f>
        <v>-566.36</v>
      </c>
      <c r="C12" s="23" t="s">
        <v>102</v>
      </c>
      <c r="E12" s="21" t="s">
        <v>24</v>
      </c>
      <c r="F12" s="22">
        <v>144.67000000000002</v>
      </c>
      <c r="I12" s="19"/>
      <c r="J12" s="19"/>
      <c r="K12" s="19"/>
      <c r="L12" s="19"/>
    </row>
    <row r="13" spans="1:12" x14ac:dyDescent="0.25">
      <c r="A13" s="21" t="s">
        <v>46</v>
      </c>
      <c r="B13" s="19">
        <v>-216</v>
      </c>
      <c r="E13" s="21" t="s">
        <v>25</v>
      </c>
      <c r="F13" s="22">
        <v>151.69999999999999</v>
      </c>
      <c r="I13" s="19"/>
      <c r="J13" s="19"/>
      <c r="K13" s="19"/>
      <c r="L13" s="19"/>
    </row>
    <row r="14" spans="1:12" x14ac:dyDescent="0.25">
      <c r="A14" s="21" t="s">
        <v>30</v>
      </c>
      <c r="B14" s="19">
        <v>-111</v>
      </c>
      <c r="C14" s="23"/>
      <c r="E14" s="21" t="s">
        <v>26</v>
      </c>
      <c r="F14" s="22">
        <v>201.97</v>
      </c>
    </row>
    <row r="15" spans="1:12" x14ac:dyDescent="0.25">
      <c r="A15" s="21" t="s">
        <v>54</v>
      </c>
      <c r="B15" s="19">
        <v>-110</v>
      </c>
      <c r="E15" s="21" t="s">
        <v>27</v>
      </c>
      <c r="F15" s="22">
        <v>188.5</v>
      </c>
    </row>
    <row r="16" spans="1:12" x14ac:dyDescent="0.25">
      <c r="A16" s="21" t="s">
        <v>55</v>
      </c>
      <c r="B16" s="19">
        <v>-79.94</v>
      </c>
      <c r="E16" s="21" t="s">
        <v>28</v>
      </c>
      <c r="F16" s="22">
        <v>138.38999999999999</v>
      </c>
    </row>
    <row r="17" spans="1:6" x14ac:dyDescent="0.25">
      <c r="A17" s="21" t="s">
        <v>65</v>
      </c>
      <c r="B17" s="19">
        <v>-73.960000000000008</v>
      </c>
      <c r="C17" s="23"/>
      <c r="E17" s="21" t="s">
        <v>60</v>
      </c>
      <c r="F17" s="22">
        <v>219.29</v>
      </c>
    </row>
    <row r="18" spans="1:6" x14ac:dyDescent="0.25">
      <c r="A18" s="21" t="s">
        <v>43</v>
      </c>
      <c r="B18" s="19">
        <v>-43.649999999999991</v>
      </c>
      <c r="E18" s="21" t="s">
        <v>31</v>
      </c>
      <c r="F18" s="22">
        <v>100</v>
      </c>
    </row>
    <row r="19" spans="1:6" x14ac:dyDescent="0.25">
      <c r="E19" s="21" t="s">
        <v>34</v>
      </c>
      <c r="F19" s="22">
        <v>1514.76</v>
      </c>
    </row>
    <row r="20" spans="1:6" x14ac:dyDescent="0.25">
      <c r="E20" s="21" t="s">
        <v>42</v>
      </c>
      <c r="F20" s="22">
        <v>25</v>
      </c>
    </row>
    <row r="21" spans="1:6" x14ac:dyDescent="0.25">
      <c r="E21" s="21" t="s">
        <v>35</v>
      </c>
      <c r="F21" s="22">
        <v>4190.47</v>
      </c>
    </row>
    <row r="22" spans="1:6" x14ac:dyDescent="0.25">
      <c r="E22" s="21" t="s">
        <v>36</v>
      </c>
      <c r="F22" s="22">
        <v>500</v>
      </c>
    </row>
    <row r="23" spans="1:6" x14ac:dyDescent="0.25">
      <c r="A23" s="24" t="s">
        <v>90</v>
      </c>
      <c r="E23" s="21" t="s">
        <v>37</v>
      </c>
      <c r="F23" s="22">
        <v>500</v>
      </c>
    </row>
    <row r="24" spans="1:6" x14ac:dyDescent="0.25">
      <c r="A24" s="24" t="s">
        <v>67</v>
      </c>
      <c r="B24" s="19">
        <v>-2740</v>
      </c>
      <c r="E24" s="21" t="s">
        <v>38</v>
      </c>
      <c r="F24" s="22">
        <v>205</v>
      </c>
    </row>
    <row r="25" spans="1:6" x14ac:dyDescent="0.25">
      <c r="A25" s="24"/>
      <c r="E25" s="21" t="s">
        <v>47</v>
      </c>
      <c r="F25" s="22">
        <v>427.34</v>
      </c>
    </row>
    <row r="26" spans="1:6" x14ac:dyDescent="0.25">
      <c r="E26" s="21" t="s">
        <v>64</v>
      </c>
      <c r="F26" s="22">
        <v>868.38</v>
      </c>
    </row>
    <row r="27" spans="1:6" x14ac:dyDescent="0.25">
      <c r="E27" s="21" t="s">
        <v>42</v>
      </c>
      <c r="F27" s="22">
        <v>27</v>
      </c>
    </row>
    <row r="28" spans="1:6" x14ac:dyDescent="0.25">
      <c r="E28" s="21" t="s">
        <v>72</v>
      </c>
      <c r="F28" s="19">
        <v>30</v>
      </c>
    </row>
    <row r="29" spans="1:6" x14ac:dyDescent="0.25">
      <c r="E29" s="21" t="s">
        <v>74</v>
      </c>
      <c r="F29" s="22">
        <v>1745.2</v>
      </c>
    </row>
    <row r="30" spans="1:6" x14ac:dyDescent="0.25">
      <c r="F30" s="19">
        <f>SUM(F2:F29)</f>
        <v>21281.260000000006</v>
      </c>
    </row>
    <row r="35" spans="1:2" ht="13" x14ac:dyDescent="0.25">
      <c r="A35" s="27" t="s">
        <v>103</v>
      </c>
    </row>
    <row r="36" spans="1:2" x14ac:dyDescent="0.25">
      <c r="A36" s="25" t="s">
        <v>93</v>
      </c>
      <c r="B36" s="9">
        <v>-266.39999999999998</v>
      </c>
    </row>
    <row r="37" spans="1:2" x14ac:dyDescent="0.25">
      <c r="A37" s="25" t="s">
        <v>94</v>
      </c>
      <c r="B37" s="9">
        <v>-94.5</v>
      </c>
    </row>
    <row r="38" spans="1:2" x14ac:dyDescent="0.25">
      <c r="A38" s="5" t="s">
        <v>95</v>
      </c>
      <c r="B38" s="9">
        <v>-380.25</v>
      </c>
    </row>
    <row r="39" spans="1:2" x14ac:dyDescent="0.25">
      <c r="A39" s="25" t="s">
        <v>96</v>
      </c>
      <c r="B39" s="9">
        <v>-979.14</v>
      </c>
    </row>
    <row r="40" spans="1:2" x14ac:dyDescent="0.25">
      <c r="A40" s="25" t="s">
        <v>97</v>
      </c>
      <c r="B40" s="9">
        <v>-400</v>
      </c>
    </row>
    <row r="41" spans="1:2" x14ac:dyDescent="0.25">
      <c r="A41" s="25" t="s">
        <v>98</v>
      </c>
      <c r="B41" s="9">
        <v>-361.54</v>
      </c>
    </row>
    <row r="42" spans="1:2" x14ac:dyDescent="0.25">
      <c r="A42" s="25" t="s">
        <v>99</v>
      </c>
      <c r="B42" s="26">
        <v>-548.4</v>
      </c>
    </row>
    <row r="43" spans="1:2" x14ac:dyDescent="0.25">
      <c r="A43" s="25"/>
      <c r="B43" s="9">
        <f>SUM(B36:B42)</f>
        <v>-3030.23</v>
      </c>
    </row>
    <row r="46" spans="1:2" ht="13" x14ac:dyDescent="0.25">
      <c r="A46" s="27" t="s">
        <v>104</v>
      </c>
    </row>
    <row r="47" spans="1:2" x14ac:dyDescent="0.25">
      <c r="A47" s="24" t="s">
        <v>101</v>
      </c>
      <c r="B47" s="22">
        <f>-216.36-120</f>
        <v>-336.36</v>
      </c>
    </row>
    <row r="48" spans="1:2" x14ac:dyDescent="0.25">
      <c r="A48" s="21" t="s">
        <v>76</v>
      </c>
      <c r="B48" s="22">
        <v>-130</v>
      </c>
    </row>
    <row r="49" spans="1:2" x14ac:dyDescent="0.25">
      <c r="A49" s="21" t="s">
        <v>77</v>
      </c>
      <c r="B49" s="22">
        <v>-100</v>
      </c>
    </row>
    <row r="50" spans="1:2" x14ac:dyDescent="0.25">
      <c r="A50" s="24"/>
      <c r="B50" s="19">
        <f>SUM(B47:B49)</f>
        <v>-566.36</v>
      </c>
    </row>
  </sheetData>
  <sortState xmlns:xlrd2="http://schemas.microsoft.com/office/spreadsheetml/2017/richdata2" ref="A2:B20">
    <sortCondition ref="B2:B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4BB8-1689-4223-BA84-09797FA15CE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D4DD-B28B-44AB-9C52-2B20B75BD2DC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2022 &amp; 3</vt:lpstr>
      <vt:lpstr>summary</vt:lpstr>
      <vt:lpstr>Turkey</vt:lpstr>
      <vt:lpstr>WBD Disco</vt:lpstr>
      <vt:lpstr>bookmark</vt:lpstr>
      <vt:lpstr>Mar Jumble</vt:lpstr>
      <vt:lpstr>Info Flyer</vt:lpstr>
      <vt:lpstr>winter fair &amp; shop</vt:lpstr>
      <vt:lpstr>online shop</vt:lpstr>
      <vt:lpstr>'2022 &amp;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Kleynhans</dc:creator>
  <cp:lastModifiedBy>Nicola Kleynhans</cp:lastModifiedBy>
  <cp:lastPrinted>2023-01-27T08:09:04Z</cp:lastPrinted>
  <dcterms:created xsi:type="dcterms:W3CDTF">2020-10-07T05:59:57Z</dcterms:created>
  <dcterms:modified xsi:type="dcterms:W3CDTF">2023-09-21T21:12:57Z</dcterms:modified>
</cp:coreProperties>
</file>